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dor\OneDrive\Desktop\Escritorio 21_04_2023\GACCELERATOR\IMPULS AGRITECH\"/>
    </mc:Choice>
  </mc:AlternateContent>
  <bookViews>
    <workbookView xWindow="0" yWindow="0" windowWidth="20490" windowHeight="7650" tabRatio="868"/>
  </bookViews>
  <sheets>
    <sheet name="Sales Plan - SUMMARY" sheetId="1" r:id="rId1"/>
    <sheet name="LINKEDIN_SOCIAL_SELLING" sheetId="7" r:id="rId2"/>
    <sheet name="EMAIL_MARKETING" sheetId="3" r:id="rId3"/>
    <sheet name="WEB_Search Display" sheetId="2" r:id="rId4"/>
    <sheet name="WEB_ORGANIC" sheetId="4" r:id="rId5"/>
    <sheet name="PAID_SOCIAL_ECommerce" sheetId="5" r:id="rId6"/>
    <sheet name="APP_AD_SUPPORTED" sheetId="6" r:id="rId7"/>
  </sheets>
  <definedNames>
    <definedName name="Interval" localSheetId="2">EMAIL_MARKETING!$I$3</definedName>
    <definedName name="Interval" localSheetId="4">WEB_ORGANIC!$I$3</definedName>
    <definedName name="Interval" localSheetId="3">'WEB_Search Display'!$I$3</definedName>
    <definedName name="Interval">'Sales Plan - SUMMARY'!$I$3</definedName>
    <definedName name="ScheduleStart" localSheetId="2">EMAIL_MARKETING!#REF!</definedName>
    <definedName name="ScheduleStart" localSheetId="4">WEB_ORGANIC!#REF!</definedName>
    <definedName name="ScheduleStart" localSheetId="3">'WEB_Search Display'!#REF!</definedName>
    <definedName name="ScheduleStart">'Sales Plan - SUMMARY'!#REF!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/>
  <c r="H17" i="1"/>
  <c r="G17" i="1"/>
  <c r="F17" i="1"/>
  <c r="E17" i="1"/>
  <c r="D17" i="1"/>
  <c r="O14" i="1"/>
  <c r="N14" i="1"/>
  <c r="M14" i="1"/>
  <c r="L14" i="1"/>
  <c r="K14" i="1"/>
  <c r="J14" i="1"/>
  <c r="I14" i="1"/>
  <c r="H14" i="1"/>
  <c r="G14" i="1"/>
  <c r="F14" i="1"/>
  <c r="E14" i="1"/>
  <c r="D14" i="1"/>
  <c r="E8" i="1"/>
  <c r="D9" i="1"/>
  <c r="D8" i="1"/>
  <c r="D6" i="1"/>
  <c r="D5" i="1"/>
  <c r="G60" i="7"/>
  <c r="L26" i="7" s="1"/>
  <c r="G59" i="7"/>
  <c r="G58" i="7"/>
  <c r="L20" i="7" s="1"/>
  <c r="G57" i="7"/>
  <c r="L18" i="7" s="1"/>
  <c r="G56" i="7"/>
  <c r="G55" i="7"/>
  <c r="G54" i="7"/>
  <c r="M12" i="7" s="1"/>
  <c r="G53" i="7"/>
  <c r="N10" i="7" s="1"/>
  <c r="G52" i="7"/>
  <c r="G51" i="7"/>
  <c r="G50" i="7"/>
  <c r="L6" i="7" s="1"/>
  <c r="G49" i="7"/>
  <c r="G48" i="7"/>
  <c r="P33" i="7"/>
  <c r="O32" i="7"/>
  <c r="O34" i="7" s="1"/>
  <c r="N32" i="7"/>
  <c r="N34" i="7" s="1"/>
  <c r="N38" i="7" s="1"/>
  <c r="M32" i="7"/>
  <c r="M34" i="7" s="1"/>
  <c r="L32" i="7"/>
  <c r="L34" i="7" s="1"/>
  <c r="L38" i="7" s="1"/>
  <c r="K32" i="7"/>
  <c r="K34" i="7" s="1"/>
  <c r="J32" i="7"/>
  <c r="J34" i="7" s="1"/>
  <c r="J38" i="7" s="1"/>
  <c r="I32" i="7"/>
  <c r="I34" i="7" s="1"/>
  <c r="H32" i="7"/>
  <c r="H34" i="7" s="1"/>
  <c r="H38" i="7" s="1"/>
  <c r="G32" i="7"/>
  <c r="G34" i="7" s="1"/>
  <c r="F32" i="7"/>
  <c r="F34" i="7" s="1"/>
  <c r="F38" i="7" s="1"/>
  <c r="E32" i="7"/>
  <c r="E34" i="7" s="1"/>
  <c r="D32" i="7"/>
  <c r="D34" i="7" s="1"/>
  <c r="D28" i="7"/>
  <c r="P27" i="7"/>
  <c r="E27" i="7"/>
  <c r="M26" i="7"/>
  <c r="I26" i="7"/>
  <c r="E26" i="7"/>
  <c r="D24" i="7"/>
  <c r="I20" i="7"/>
  <c r="M18" i="7"/>
  <c r="I18" i="7"/>
  <c r="E18" i="7"/>
  <c r="L16" i="7"/>
  <c r="H16" i="7"/>
  <c r="D16" i="7"/>
  <c r="O14" i="7"/>
  <c r="N14" i="7"/>
  <c r="M14" i="7"/>
  <c r="L14" i="7"/>
  <c r="K14" i="7"/>
  <c r="J14" i="7"/>
  <c r="I14" i="7"/>
  <c r="H14" i="7"/>
  <c r="G14" i="7"/>
  <c r="F14" i="7"/>
  <c r="E14" i="7"/>
  <c r="D14" i="7"/>
  <c r="J12" i="7"/>
  <c r="O10" i="7"/>
  <c r="K10" i="7"/>
  <c r="G10" i="7"/>
  <c r="O9" i="7"/>
  <c r="O11" i="7" s="1"/>
  <c r="G9" i="7"/>
  <c r="G11" i="7" s="1"/>
  <c r="P8" i="7"/>
  <c r="O7" i="7"/>
  <c r="M7" i="7"/>
  <c r="K7" i="7"/>
  <c r="I7" i="7"/>
  <c r="G7" i="7"/>
  <c r="E7" i="7"/>
  <c r="D7" i="7"/>
  <c r="N6" i="7"/>
  <c r="F6" i="7"/>
  <c r="E3" i="7"/>
  <c r="C2" i="7"/>
  <c r="D4" i="7" s="1"/>
  <c r="E4" i="7" s="1"/>
  <c r="F4" i="7" s="1"/>
  <c r="G4" i="7" s="1"/>
  <c r="H4" i="7" s="1"/>
  <c r="I4" i="7" s="1"/>
  <c r="J4" i="7" s="1"/>
  <c r="K4" i="7" s="1"/>
  <c r="L4" i="7" s="1"/>
  <c r="M4" i="7" s="1"/>
  <c r="N4" i="7" s="1"/>
  <c r="O4" i="7" s="1"/>
  <c r="D28" i="6"/>
  <c r="E25" i="6"/>
  <c r="H24" i="6"/>
  <c r="I24" i="6" s="1"/>
  <c r="J24" i="6" s="1"/>
  <c r="K24" i="6" s="1"/>
  <c r="L24" i="6" s="1"/>
  <c r="M24" i="6" s="1"/>
  <c r="N24" i="6" s="1"/>
  <c r="O24" i="6" s="1"/>
  <c r="F24" i="6"/>
  <c r="G24" i="6" s="1"/>
  <c r="E24" i="6"/>
  <c r="H23" i="6"/>
  <c r="E23" i="6"/>
  <c r="F23" i="6" s="1"/>
  <c r="G23" i="6" s="1"/>
  <c r="P18" i="6"/>
  <c r="F17" i="6"/>
  <c r="E17" i="6"/>
  <c r="F11" i="6"/>
  <c r="E11" i="6"/>
  <c r="D10" i="6"/>
  <c r="D9" i="6"/>
  <c r="D12" i="6" s="1"/>
  <c r="P8" i="6"/>
  <c r="F7" i="6"/>
  <c r="F9" i="6" s="1"/>
  <c r="E7" i="6"/>
  <c r="E9" i="6" s="1"/>
  <c r="E10" i="6" s="1"/>
  <c r="D7" i="6"/>
  <c r="G6" i="6"/>
  <c r="F6" i="6"/>
  <c r="E6" i="6"/>
  <c r="P5" i="6"/>
  <c r="C2" i="6"/>
  <c r="D4" i="6" s="1"/>
  <c r="E4" i="6" s="1"/>
  <c r="F4" i="6" s="1"/>
  <c r="G4" i="6" s="1"/>
  <c r="H4" i="6" s="1"/>
  <c r="I4" i="6" s="1"/>
  <c r="J4" i="6" s="1"/>
  <c r="K4" i="6" s="1"/>
  <c r="L4" i="6" s="1"/>
  <c r="M4" i="6" s="1"/>
  <c r="N4" i="6" s="1"/>
  <c r="O4" i="6" s="1"/>
  <c r="D28" i="5"/>
  <c r="D25" i="5"/>
  <c r="E24" i="5"/>
  <c r="F24" i="5" s="1"/>
  <c r="G24" i="5" s="1"/>
  <c r="H24" i="5" s="1"/>
  <c r="I24" i="5" s="1"/>
  <c r="J24" i="5" s="1"/>
  <c r="K24" i="5" s="1"/>
  <c r="L24" i="5" s="1"/>
  <c r="M24" i="5" s="1"/>
  <c r="N24" i="5" s="1"/>
  <c r="O24" i="5" s="1"/>
  <c r="L23" i="5"/>
  <c r="M23" i="5" s="1"/>
  <c r="N23" i="5" s="1"/>
  <c r="O23" i="5" s="1"/>
  <c r="H23" i="5"/>
  <c r="I23" i="5" s="1"/>
  <c r="J23" i="5" s="1"/>
  <c r="K23" i="5" s="1"/>
  <c r="E23" i="5"/>
  <c r="F23" i="5" s="1"/>
  <c r="G23" i="5" s="1"/>
  <c r="P18" i="5"/>
  <c r="E17" i="5"/>
  <c r="E11" i="5"/>
  <c r="F11" i="5" s="1"/>
  <c r="G11" i="5" s="1"/>
  <c r="H11" i="5" s="1"/>
  <c r="I11" i="5" s="1"/>
  <c r="D10" i="5"/>
  <c r="P8" i="5"/>
  <c r="E7" i="5"/>
  <c r="D7" i="5"/>
  <c r="D9" i="5" s="1"/>
  <c r="F6" i="5"/>
  <c r="E6" i="5"/>
  <c r="P5" i="5"/>
  <c r="C2" i="5"/>
  <c r="D4" i="5" s="1"/>
  <c r="E4" i="5" s="1"/>
  <c r="F4" i="5" s="1"/>
  <c r="G4" i="5" s="1"/>
  <c r="H4" i="5" s="1"/>
  <c r="I4" i="5" s="1"/>
  <c r="J4" i="5" s="1"/>
  <c r="K4" i="5" s="1"/>
  <c r="L4" i="5" s="1"/>
  <c r="M4" i="5" s="1"/>
  <c r="N4" i="5" s="1"/>
  <c r="O4" i="5" s="1"/>
  <c r="D25" i="4"/>
  <c r="Q24" i="4"/>
  <c r="D24" i="4"/>
  <c r="D21" i="4"/>
  <c r="E20" i="4"/>
  <c r="F20" i="4" s="1"/>
  <c r="G20" i="4" s="1"/>
  <c r="H20" i="4" s="1"/>
  <c r="I20" i="4" s="1"/>
  <c r="J20" i="4" s="1"/>
  <c r="K20" i="4" s="1"/>
  <c r="L20" i="4" s="1"/>
  <c r="M20" i="4" s="1"/>
  <c r="N20" i="4" s="1"/>
  <c r="O20" i="4" s="1"/>
  <c r="E19" i="4"/>
  <c r="D15" i="4"/>
  <c r="P14" i="4"/>
  <c r="E13" i="4"/>
  <c r="D9" i="4"/>
  <c r="D27" i="4" s="1"/>
  <c r="D28" i="4" s="1"/>
  <c r="E8" i="4"/>
  <c r="D8" i="4"/>
  <c r="D11" i="4" s="1"/>
  <c r="E7" i="4"/>
  <c r="F7" i="4" s="1"/>
  <c r="E6" i="4"/>
  <c r="F6" i="4" s="1"/>
  <c r="G6" i="4" s="1"/>
  <c r="H6" i="4" s="1"/>
  <c r="I6" i="4" s="1"/>
  <c r="J6" i="4" s="1"/>
  <c r="K6" i="4" s="1"/>
  <c r="L6" i="4" s="1"/>
  <c r="M6" i="4" s="1"/>
  <c r="N6" i="4" s="1"/>
  <c r="O6" i="4" s="1"/>
  <c r="P5" i="4"/>
  <c r="C2" i="4"/>
  <c r="D4" i="4" s="1"/>
  <c r="E4" i="4" s="1"/>
  <c r="F4" i="4" s="1"/>
  <c r="G4" i="4" s="1"/>
  <c r="H4" i="4" s="1"/>
  <c r="I4" i="4" s="1"/>
  <c r="J4" i="4" s="1"/>
  <c r="K4" i="4" s="1"/>
  <c r="L4" i="4" s="1"/>
  <c r="M4" i="4" s="1"/>
  <c r="N4" i="4" s="1"/>
  <c r="O4" i="4" s="1"/>
  <c r="D33" i="3"/>
  <c r="Q32" i="3"/>
  <c r="D32" i="3"/>
  <c r="D29" i="3"/>
  <c r="E28" i="3"/>
  <c r="F28" i="3" s="1"/>
  <c r="G28" i="3" s="1"/>
  <c r="H28" i="3" s="1"/>
  <c r="I28" i="3" s="1"/>
  <c r="J28" i="3" s="1"/>
  <c r="K28" i="3" s="1"/>
  <c r="L28" i="3" s="1"/>
  <c r="M28" i="3" s="1"/>
  <c r="N28" i="3" s="1"/>
  <c r="O28" i="3" s="1"/>
  <c r="I27" i="3"/>
  <c r="J27" i="3" s="1"/>
  <c r="K27" i="3" s="1"/>
  <c r="L27" i="3" s="1"/>
  <c r="M27" i="3" s="1"/>
  <c r="N27" i="3" s="1"/>
  <c r="O27" i="3" s="1"/>
  <c r="E27" i="3"/>
  <c r="F27" i="3" s="1"/>
  <c r="G27" i="3" s="1"/>
  <c r="H27" i="3" s="1"/>
  <c r="P22" i="3"/>
  <c r="F21" i="3"/>
  <c r="E21" i="3"/>
  <c r="E15" i="3"/>
  <c r="F12" i="3"/>
  <c r="E12" i="3"/>
  <c r="E10" i="3"/>
  <c r="D9" i="3"/>
  <c r="F8" i="3"/>
  <c r="G8" i="3" s="1"/>
  <c r="H8" i="3" s="1"/>
  <c r="I8" i="3" s="1"/>
  <c r="J8" i="3" s="1"/>
  <c r="K8" i="3" s="1"/>
  <c r="L8" i="3" s="1"/>
  <c r="M8" i="3" s="1"/>
  <c r="N8" i="3" s="1"/>
  <c r="O8" i="3" s="1"/>
  <c r="E8" i="3"/>
  <c r="D7" i="3"/>
  <c r="E6" i="3"/>
  <c r="P5" i="3"/>
  <c r="C2" i="3"/>
  <c r="D4" i="3" s="1"/>
  <c r="E4" i="3" s="1"/>
  <c r="F4" i="3" s="1"/>
  <c r="G4" i="3" s="1"/>
  <c r="H4" i="3" s="1"/>
  <c r="I4" i="3" s="1"/>
  <c r="J4" i="3" s="1"/>
  <c r="K4" i="3" s="1"/>
  <c r="L4" i="3" s="1"/>
  <c r="M4" i="3" s="1"/>
  <c r="N4" i="3" s="1"/>
  <c r="O4" i="3" s="1"/>
  <c r="D29" i="2"/>
  <c r="F28" i="2"/>
  <c r="D28" i="2"/>
  <c r="D25" i="2"/>
  <c r="E24" i="2"/>
  <c r="F24" i="2" s="1"/>
  <c r="G24" i="2" s="1"/>
  <c r="H24" i="2" s="1"/>
  <c r="I24" i="2" s="1"/>
  <c r="J24" i="2" s="1"/>
  <c r="K24" i="2" s="1"/>
  <c r="L24" i="2" s="1"/>
  <c r="M24" i="2" s="1"/>
  <c r="N24" i="2" s="1"/>
  <c r="O24" i="2" s="1"/>
  <c r="I23" i="2"/>
  <c r="J23" i="2" s="1"/>
  <c r="K23" i="2" s="1"/>
  <c r="L23" i="2" s="1"/>
  <c r="M23" i="2" s="1"/>
  <c r="N23" i="2" s="1"/>
  <c r="O23" i="2" s="1"/>
  <c r="E23" i="2"/>
  <c r="F23" i="2" s="1"/>
  <c r="G23" i="2" s="1"/>
  <c r="H23" i="2" s="1"/>
  <c r="P18" i="2"/>
  <c r="F17" i="2"/>
  <c r="E17" i="2"/>
  <c r="E28" i="2" s="1"/>
  <c r="E11" i="2"/>
  <c r="F11" i="2" s="1"/>
  <c r="G11" i="2" s="1"/>
  <c r="H11" i="2" s="1"/>
  <c r="I11" i="2" s="1"/>
  <c r="J11" i="2" s="1"/>
  <c r="K11" i="2" s="1"/>
  <c r="D9" i="2"/>
  <c r="P8" i="2"/>
  <c r="D7" i="2"/>
  <c r="E6" i="2"/>
  <c r="P5" i="2"/>
  <c r="C2" i="2"/>
  <c r="D4" i="2" s="1"/>
  <c r="E4" i="2" s="1"/>
  <c r="F4" i="2" s="1"/>
  <c r="G4" i="2" s="1"/>
  <c r="H4" i="2" s="1"/>
  <c r="I4" i="2" s="1"/>
  <c r="J4" i="2" s="1"/>
  <c r="K4" i="2" s="1"/>
  <c r="L4" i="2" s="1"/>
  <c r="M4" i="2" s="1"/>
  <c r="N4" i="2" s="1"/>
  <c r="O4" i="2" s="1"/>
  <c r="P8" i="1"/>
  <c r="C2" i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I6" i="7" l="1"/>
  <c r="I5" i="7" s="1"/>
  <c r="K12" i="7"/>
  <c r="J20" i="7"/>
  <c r="J6" i="7"/>
  <c r="M5" i="7"/>
  <c r="F12" i="7"/>
  <c r="N12" i="7"/>
  <c r="E20" i="7"/>
  <c r="M20" i="7"/>
  <c r="E6" i="7"/>
  <c r="M6" i="7"/>
  <c r="G12" i="7"/>
  <c r="G13" i="7" s="1"/>
  <c r="G15" i="7" s="1"/>
  <c r="G17" i="7" s="1"/>
  <c r="G19" i="7" s="1"/>
  <c r="H21" i="7" s="1"/>
  <c r="H24" i="7" s="1"/>
  <c r="H5" i="1" s="1"/>
  <c r="O12" i="7"/>
  <c r="O13" i="7" s="1"/>
  <c r="O15" i="7" s="1"/>
  <c r="F20" i="7"/>
  <c r="N20" i="7"/>
  <c r="M9" i="7"/>
  <c r="M11" i="7"/>
  <c r="M13" i="7" s="1"/>
  <c r="M15" i="7" s="1"/>
  <c r="G6" i="7"/>
  <c r="G5" i="7" s="1"/>
  <c r="K6" i="7"/>
  <c r="K5" i="7" s="1"/>
  <c r="O6" i="7"/>
  <c r="K9" i="7"/>
  <c r="K11" i="7" s="1"/>
  <c r="K13" i="7" s="1"/>
  <c r="K15" i="7" s="1"/>
  <c r="E10" i="7"/>
  <c r="I10" i="7"/>
  <c r="M10" i="7"/>
  <c r="D12" i="7"/>
  <c r="H12" i="7"/>
  <c r="L12" i="7"/>
  <c r="G18" i="7"/>
  <c r="K18" i="7"/>
  <c r="O18" i="7"/>
  <c r="G20" i="7"/>
  <c r="K20" i="7"/>
  <c r="O20" i="7"/>
  <c r="E5" i="7"/>
  <c r="I9" i="7"/>
  <c r="I11" i="7" s="1"/>
  <c r="D10" i="7"/>
  <c r="H10" i="7"/>
  <c r="L10" i="7"/>
  <c r="F18" i="7"/>
  <c r="J18" i="7"/>
  <c r="N18" i="7"/>
  <c r="D6" i="7"/>
  <c r="D5" i="7" s="1"/>
  <c r="D22" i="7" s="1"/>
  <c r="D40" i="7" s="1"/>
  <c r="D41" i="7" s="1"/>
  <c r="H6" i="7"/>
  <c r="E9" i="7"/>
  <c r="F10" i="7"/>
  <c r="J10" i="7"/>
  <c r="E12" i="7"/>
  <c r="I12" i="7"/>
  <c r="P14" i="7"/>
  <c r="D18" i="7"/>
  <c r="H18" i="7"/>
  <c r="D20" i="7"/>
  <c r="H20" i="7"/>
  <c r="L11" i="2"/>
  <c r="M11" i="2" s="1"/>
  <c r="N11" i="2" s="1"/>
  <c r="O11" i="2" s="1"/>
  <c r="P11" i="2"/>
  <c r="D18" i="1"/>
  <c r="P17" i="1"/>
  <c r="L18" i="1" s="1"/>
  <c r="F30" i="2"/>
  <c r="D11" i="3"/>
  <c r="F15" i="3"/>
  <c r="G15" i="3" s="1"/>
  <c r="H15" i="3" s="1"/>
  <c r="I15" i="3" s="1"/>
  <c r="J15" i="3" s="1"/>
  <c r="K15" i="3" s="1"/>
  <c r="L15" i="3" s="1"/>
  <c r="M15" i="3" s="1"/>
  <c r="N15" i="3" s="1"/>
  <c r="O15" i="3" s="1"/>
  <c r="P15" i="3"/>
  <c r="G21" i="3"/>
  <c r="F32" i="3"/>
  <c r="J11" i="5"/>
  <c r="K11" i="5" s="1"/>
  <c r="L11" i="5" s="1"/>
  <c r="M11" i="5" s="1"/>
  <c r="N11" i="5" s="1"/>
  <c r="O11" i="5" s="1"/>
  <c r="P11" i="5"/>
  <c r="H18" i="1"/>
  <c r="D10" i="2"/>
  <c r="D12" i="2"/>
  <c r="P8" i="3"/>
  <c r="E7" i="2"/>
  <c r="E9" i="2" s="1"/>
  <c r="F6" i="2"/>
  <c r="E30" i="2"/>
  <c r="E29" i="2"/>
  <c r="F29" i="2" s="1"/>
  <c r="G29" i="2" s="1"/>
  <c r="H29" i="2" s="1"/>
  <c r="I29" i="2" s="1"/>
  <c r="J29" i="2" s="1"/>
  <c r="K29" i="2" s="1"/>
  <c r="L29" i="2" s="1"/>
  <c r="M29" i="2" s="1"/>
  <c r="N29" i="2" s="1"/>
  <c r="O29" i="2" s="1"/>
  <c r="G18" i="1"/>
  <c r="G17" i="2"/>
  <c r="D30" i="2"/>
  <c r="E7" i="3"/>
  <c r="E9" i="3" s="1"/>
  <c r="F6" i="3"/>
  <c r="G17" i="6"/>
  <c r="P23" i="2"/>
  <c r="E9" i="4"/>
  <c r="E27" i="4" s="1"/>
  <c r="E28" i="4" s="1"/>
  <c r="E11" i="4"/>
  <c r="F19" i="4"/>
  <c r="G19" i="4" s="1"/>
  <c r="H19" i="4" s="1"/>
  <c r="I19" i="4" s="1"/>
  <c r="J19" i="4" s="1"/>
  <c r="K19" i="4" s="1"/>
  <c r="L19" i="4" s="1"/>
  <c r="M19" i="4" s="1"/>
  <c r="N19" i="4" s="1"/>
  <c r="O19" i="4" s="1"/>
  <c r="P20" i="4"/>
  <c r="P23" i="5"/>
  <c r="G7" i="6"/>
  <c r="G9" i="6" s="1"/>
  <c r="H6" i="6"/>
  <c r="E24" i="4"/>
  <c r="F13" i="4"/>
  <c r="F18" i="1"/>
  <c r="J18" i="1"/>
  <c r="N18" i="1"/>
  <c r="P24" i="2"/>
  <c r="G12" i="3"/>
  <c r="E33" i="3"/>
  <c r="F33" i="3" s="1"/>
  <c r="G33" i="3" s="1"/>
  <c r="H33" i="3" s="1"/>
  <c r="I33" i="3" s="1"/>
  <c r="J33" i="3" s="1"/>
  <c r="K33" i="3" s="1"/>
  <c r="L33" i="3" s="1"/>
  <c r="M33" i="3" s="1"/>
  <c r="N33" i="3" s="1"/>
  <c r="O33" i="3" s="1"/>
  <c r="P33" i="3"/>
  <c r="P6" i="4"/>
  <c r="D16" i="4"/>
  <c r="D22" i="4" s="1"/>
  <c r="E14" i="4"/>
  <c r="G11" i="6"/>
  <c r="H11" i="6" s="1"/>
  <c r="I11" i="6" s="1"/>
  <c r="J11" i="6" s="1"/>
  <c r="K11" i="6" s="1"/>
  <c r="L11" i="6" s="1"/>
  <c r="M11" i="6" s="1"/>
  <c r="N11" i="6" s="1"/>
  <c r="O11" i="6" s="1"/>
  <c r="F28" i="6"/>
  <c r="E25" i="2"/>
  <c r="E11" i="3"/>
  <c r="E13" i="3" s="1"/>
  <c r="E32" i="3"/>
  <c r="E34" i="3" s="1"/>
  <c r="P27" i="3"/>
  <c r="F8" i="4"/>
  <c r="G7" i="4"/>
  <c r="E12" i="4"/>
  <c r="D26" i="4"/>
  <c r="D29" i="4" s="1"/>
  <c r="E25" i="4"/>
  <c r="F25" i="4" s="1"/>
  <c r="G25" i="4" s="1"/>
  <c r="H25" i="4" s="1"/>
  <c r="I25" i="4" s="1"/>
  <c r="J25" i="4" s="1"/>
  <c r="K25" i="4" s="1"/>
  <c r="L25" i="4" s="1"/>
  <c r="M25" i="4" s="1"/>
  <c r="N25" i="4" s="1"/>
  <c r="O25" i="4" s="1"/>
  <c r="F7" i="5"/>
  <c r="F9" i="5" s="1"/>
  <c r="G6" i="5"/>
  <c r="E9" i="5"/>
  <c r="E28" i="5"/>
  <c r="F17" i="5"/>
  <c r="E12" i="6"/>
  <c r="F25" i="6"/>
  <c r="G25" i="6" s="1"/>
  <c r="H25" i="6" s="1"/>
  <c r="I25" i="6" s="1"/>
  <c r="J25" i="6" s="1"/>
  <c r="K25" i="6" s="1"/>
  <c r="L25" i="6" s="1"/>
  <c r="M25" i="6" s="1"/>
  <c r="N25" i="6" s="1"/>
  <c r="O25" i="6" s="1"/>
  <c r="P28" i="3"/>
  <c r="D34" i="3"/>
  <c r="P24" i="5"/>
  <c r="F10" i="3"/>
  <c r="E29" i="3"/>
  <c r="E21" i="4"/>
  <c r="D12" i="5"/>
  <c r="I23" i="6"/>
  <c r="J23" i="6" s="1"/>
  <c r="K23" i="6" s="1"/>
  <c r="L23" i="6" s="1"/>
  <c r="M23" i="6" s="1"/>
  <c r="N23" i="6" s="1"/>
  <c r="O23" i="6" s="1"/>
  <c r="F12" i="6"/>
  <c r="D29" i="5"/>
  <c r="E25" i="5"/>
  <c r="F10" i="6"/>
  <c r="P24" i="6"/>
  <c r="G38" i="7"/>
  <c r="K38" i="7"/>
  <c r="O38" i="7"/>
  <c r="M38" i="7"/>
  <c r="D15" i="6"/>
  <c r="D13" i="6"/>
  <c r="D31" i="6" s="1"/>
  <c r="O5" i="7"/>
  <c r="E28" i="6"/>
  <c r="E25" i="7"/>
  <c r="E6" i="1" s="1"/>
  <c r="E37" i="7"/>
  <c r="I37" i="7"/>
  <c r="P34" i="7"/>
  <c r="D38" i="7"/>
  <c r="D35" i="7"/>
  <c r="M37" i="7"/>
  <c r="M39" i="7" s="1"/>
  <c r="E38" i="7"/>
  <c r="D29" i="7"/>
  <c r="I38" i="7"/>
  <c r="N9" i="7"/>
  <c r="N11" i="7" s="1"/>
  <c r="N13" i="7" s="1"/>
  <c r="N15" i="7" s="1"/>
  <c r="N17" i="7" s="1"/>
  <c r="N19" i="7" s="1"/>
  <c r="O21" i="7" s="1"/>
  <c r="O24" i="7" s="1"/>
  <c r="O5" i="1" s="1"/>
  <c r="J9" i="7"/>
  <c r="F9" i="7"/>
  <c r="L7" i="7"/>
  <c r="L5" i="7" s="1"/>
  <c r="H7" i="7"/>
  <c r="H5" i="7" s="1"/>
  <c r="L9" i="7"/>
  <c r="H9" i="7"/>
  <c r="D9" i="7"/>
  <c r="N7" i="7"/>
  <c r="N5" i="7" s="1"/>
  <c r="J7" i="7"/>
  <c r="J5" i="7" s="1"/>
  <c r="F7" i="7"/>
  <c r="F5" i="7" s="1"/>
  <c r="O16" i="7"/>
  <c r="K16" i="7"/>
  <c r="K17" i="7" s="1"/>
  <c r="K19" i="7" s="1"/>
  <c r="L21" i="7" s="1"/>
  <c r="L24" i="7" s="1"/>
  <c r="L5" i="1" s="1"/>
  <c r="G16" i="7"/>
  <c r="N16" i="7"/>
  <c r="J16" i="7"/>
  <c r="F16" i="7"/>
  <c r="P16" i="7" s="1"/>
  <c r="M16" i="7"/>
  <c r="I16" i="7"/>
  <c r="E16" i="7"/>
  <c r="L37" i="7"/>
  <c r="L39" i="7" s="1"/>
  <c r="F26" i="7"/>
  <c r="J26" i="7"/>
  <c r="N26" i="7"/>
  <c r="P32" i="7"/>
  <c r="G26" i="7"/>
  <c r="K26" i="7"/>
  <c r="O26" i="7"/>
  <c r="D26" i="7"/>
  <c r="H26" i="7"/>
  <c r="I18" i="1" l="1"/>
  <c r="E18" i="1"/>
  <c r="H22" i="7"/>
  <c r="H40" i="7" s="1"/>
  <c r="O17" i="7"/>
  <c r="O19" i="7" s="1"/>
  <c r="H11" i="7"/>
  <c r="F11" i="7"/>
  <c r="F13" i="7" s="1"/>
  <c r="F15" i="7" s="1"/>
  <c r="I13" i="7"/>
  <c r="I15" i="7" s="1"/>
  <c r="I17" i="7" s="1"/>
  <c r="I19" i="7" s="1"/>
  <c r="J21" i="7" s="1"/>
  <c r="J24" i="7" s="1"/>
  <c r="J5" i="1" s="1"/>
  <c r="P18" i="7"/>
  <c r="H13" i="7"/>
  <c r="H15" i="7" s="1"/>
  <c r="H17" i="7" s="1"/>
  <c r="H19" i="7" s="1"/>
  <c r="I21" i="7" s="1"/>
  <c r="I24" i="7" s="1"/>
  <c r="I5" i="1" s="1"/>
  <c r="P12" i="7"/>
  <c r="M17" i="7"/>
  <c r="M19" i="7" s="1"/>
  <c r="N21" i="7" s="1"/>
  <c r="N24" i="7" s="1"/>
  <c r="N5" i="1" s="1"/>
  <c r="J22" i="7"/>
  <c r="J40" i="7" s="1"/>
  <c r="J42" i="7" s="1"/>
  <c r="L11" i="7"/>
  <c r="L13" i="7" s="1"/>
  <c r="L15" i="7" s="1"/>
  <c r="L17" i="7" s="1"/>
  <c r="L19" i="7" s="1"/>
  <c r="M21" i="7" s="1"/>
  <c r="J11" i="7"/>
  <c r="J13" i="7" s="1"/>
  <c r="J15" i="7" s="1"/>
  <c r="J17" i="7" s="1"/>
  <c r="J19" i="7" s="1"/>
  <c r="K21" i="7" s="1"/>
  <c r="P6" i="7"/>
  <c r="P20" i="7"/>
  <c r="E11" i="7"/>
  <c r="E13" i="7" s="1"/>
  <c r="E15" i="7" s="1"/>
  <c r="E17" i="7" s="1"/>
  <c r="E19" i="7" s="1"/>
  <c r="F21" i="7" s="1"/>
  <c r="P10" i="7"/>
  <c r="N22" i="7"/>
  <c r="N40" i="7" s="1"/>
  <c r="P5" i="7"/>
  <c r="O37" i="7"/>
  <c r="O39" i="7" s="1"/>
  <c r="H42" i="7"/>
  <c r="F15" i="6"/>
  <c r="F13" i="6"/>
  <c r="F31" i="6" s="1"/>
  <c r="F12" i="5"/>
  <c r="F10" i="5"/>
  <c r="H12" i="3"/>
  <c r="H17" i="6"/>
  <c r="G28" i="6"/>
  <c r="D13" i="3"/>
  <c r="K37" i="7"/>
  <c r="K39" i="7" s="1"/>
  <c r="D11" i="7"/>
  <c r="P9" i="7"/>
  <c r="F25" i="5"/>
  <c r="F21" i="4"/>
  <c r="G10" i="3"/>
  <c r="E26" i="4"/>
  <c r="E29" i="4" s="1"/>
  <c r="F7" i="2"/>
  <c r="F9" i="2" s="1"/>
  <c r="G6" i="2"/>
  <c r="G32" i="3"/>
  <c r="G34" i="3" s="1"/>
  <c r="H21" i="3"/>
  <c r="H37" i="7"/>
  <c r="H39" i="7" s="1"/>
  <c r="H43" i="7" s="1"/>
  <c r="G37" i="7"/>
  <c r="G39" i="7" s="1"/>
  <c r="F37" i="7"/>
  <c r="F39" i="7" s="1"/>
  <c r="F17" i="7"/>
  <c r="F19" i="7" s="1"/>
  <c r="G21" i="7" s="1"/>
  <c r="G24" i="7" s="1"/>
  <c r="G5" i="1" s="1"/>
  <c r="O22" i="7"/>
  <c r="O40" i="7" s="1"/>
  <c r="P25" i="6"/>
  <c r="G17" i="5"/>
  <c r="F28" i="5"/>
  <c r="E10" i="5"/>
  <c r="E12" i="5"/>
  <c r="P25" i="4"/>
  <c r="F9" i="4"/>
  <c r="F27" i="4" s="1"/>
  <c r="F28" i="4" s="1"/>
  <c r="F11" i="4"/>
  <c r="E16" i="3"/>
  <c r="E14" i="3"/>
  <c r="P11" i="6"/>
  <c r="E15" i="4"/>
  <c r="F7" i="3"/>
  <c r="G6" i="3"/>
  <c r="E12" i="2"/>
  <c r="E10" i="2"/>
  <c r="D13" i="2"/>
  <c r="D31" i="2" s="1"/>
  <c r="D32" i="2" s="1"/>
  <c r="D15" i="2"/>
  <c r="P19" i="4"/>
  <c r="P18" i="1"/>
  <c r="K18" i="1"/>
  <c r="O18" i="1"/>
  <c r="M18" i="1"/>
  <c r="N37" i="7"/>
  <c r="N39" i="7" s="1"/>
  <c r="E16" i="4"/>
  <c r="E17" i="4" s="1"/>
  <c r="G13" i="4"/>
  <c r="F24" i="4"/>
  <c r="F26" i="4" s="1"/>
  <c r="F29" i="4" s="1"/>
  <c r="G12" i="6"/>
  <c r="G10" i="6"/>
  <c r="J37" i="7"/>
  <c r="J39" i="7" s="1"/>
  <c r="L22" i="7"/>
  <c r="L40" i="7" s="1"/>
  <c r="L43" i="7" s="1"/>
  <c r="P38" i="7"/>
  <c r="G8" i="4"/>
  <c r="H7" i="4"/>
  <c r="P26" i="7"/>
  <c r="P37" i="7" s="1"/>
  <c r="D37" i="7"/>
  <c r="D39" i="7" s="1"/>
  <c r="D43" i="7" s="1"/>
  <c r="P7" i="7"/>
  <c r="I39" i="7"/>
  <c r="E39" i="7"/>
  <c r="D19" i="6"/>
  <c r="D42" i="7"/>
  <c r="E29" i="5"/>
  <c r="F29" i="5" s="1"/>
  <c r="G29" i="5" s="1"/>
  <c r="H29" i="5" s="1"/>
  <c r="I29" i="5" s="1"/>
  <c r="J29" i="5" s="1"/>
  <c r="K29" i="5" s="1"/>
  <c r="L29" i="5" s="1"/>
  <c r="M29" i="5" s="1"/>
  <c r="N29" i="5" s="1"/>
  <c r="O29" i="5" s="1"/>
  <c r="D30" i="5"/>
  <c r="D33" i="5" s="1"/>
  <c r="D15" i="5"/>
  <c r="D13" i="5"/>
  <c r="D31" i="5" s="1"/>
  <c r="F29" i="3"/>
  <c r="P23" i="6"/>
  <c r="E13" i="6"/>
  <c r="E31" i="6" s="1"/>
  <c r="E15" i="6"/>
  <c r="E30" i="5"/>
  <c r="H6" i="5"/>
  <c r="G7" i="5"/>
  <c r="G9" i="5" s="1"/>
  <c r="F25" i="2"/>
  <c r="H7" i="6"/>
  <c r="H9" i="6" s="1"/>
  <c r="I6" i="6"/>
  <c r="G28" i="2"/>
  <c r="G30" i="2" s="1"/>
  <c r="H17" i="2"/>
  <c r="P29" i="2"/>
  <c r="F34" i="3"/>
  <c r="H41" i="7" l="1"/>
  <c r="F24" i="7"/>
  <c r="F5" i="1" s="1"/>
  <c r="F22" i="7"/>
  <c r="F40" i="7" s="1"/>
  <c r="F42" i="7" s="1"/>
  <c r="I43" i="7"/>
  <c r="P39" i="7"/>
  <c r="I22" i="7"/>
  <c r="I40" i="7" s="1"/>
  <c r="M24" i="7"/>
  <c r="M5" i="1" s="1"/>
  <c r="M22" i="7"/>
  <c r="M40" i="7" s="1"/>
  <c r="J43" i="7"/>
  <c r="E17" i="3"/>
  <c r="E35" i="3" s="1"/>
  <c r="E19" i="3"/>
  <c r="H28" i="6"/>
  <c r="I17" i="6"/>
  <c r="H12" i="6"/>
  <c r="H10" i="6"/>
  <c r="D32" i="5"/>
  <c r="H32" i="3"/>
  <c r="H34" i="3" s="1"/>
  <c r="I21" i="3"/>
  <c r="P11" i="7"/>
  <c r="D13" i="7"/>
  <c r="G29" i="3"/>
  <c r="P29" i="5"/>
  <c r="K24" i="7"/>
  <c r="K5" i="1" s="1"/>
  <c r="K22" i="7"/>
  <c r="K40" i="7" s="1"/>
  <c r="K43" i="7" s="1"/>
  <c r="N43" i="7"/>
  <c r="D19" i="2"/>
  <c r="E13" i="2"/>
  <c r="E31" i="2" s="1"/>
  <c r="E15" i="2"/>
  <c r="D33" i="2"/>
  <c r="H10" i="3"/>
  <c r="E22" i="4"/>
  <c r="G25" i="5"/>
  <c r="O43" i="7"/>
  <c r="J6" i="6"/>
  <c r="I7" i="6"/>
  <c r="I9" i="6" s="1"/>
  <c r="G25" i="2"/>
  <c r="H7" i="5"/>
  <c r="I6" i="5"/>
  <c r="E18" i="6"/>
  <c r="D20" i="6"/>
  <c r="D26" i="6" s="1"/>
  <c r="G9" i="4"/>
  <c r="G27" i="4" s="1"/>
  <c r="G28" i="4" s="1"/>
  <c r="G11" i="4"/>
  <c r="G15" i="6"/>
  <c r="G13" i="6"/>
  <c r="G31" i="6" s="1"/>
  <c r="F9" i="3"/>
  <c r="E13" i="5"/>
  <c r="E31" i="5" s="1"/>
  <c r="E32" i="5" s="1"/>
  <c r="E15" i="5"/>
  <c r="H17" i="5"/>
  <c r="G28" i="5"/>
  <c r="G30" i="5" s="1"/>
  <c r="G7" i="2"/>
  <c r="H6" i="2"/>
  <c r="F15" i="5"/>
  <c r="F13" i="5"/>
  <c r="F31" i="5" s="1"/>
  <c r="N41" i="7"/>
  <c r="N42" i="7"/>
  <c r="I17" i="2"/>
  <c r="H28" i="2"/>
  <c r="H30" i="2" s="1"/>
  <c r="F14" i="4"/>
  <c r="O42" i="7"/>
  <c r="O41" i="7"/>
  <c r="F10" i="2"/>
  <c r="F12" i="2"/>
  <c r="G21" i="4"/>
  <c r="D16" i="3"/>
  <c r="D14" i="3"/>
  <c r="I12" i="3"/>
  <c r="G10" i="5"/>
  <c r="G12" i="5"/>
  <c r="D19" i="5"/>
  <c r="H8" i="4"/>
  <c r="I7" i="4"/>
  <c r="L42" i="7"/>
  <c r="L41" i="7"/>
  <c r="H13" i="4"/>
  <c r="G24" i="4"/>
  <c r="G26" i="4" s="1"/>
  <c r="G22" i="7"/>
  <c r="G40" i="7" s="1"/>
  <c r="G7" i="3"/>
  <c r="G9" i="3" s="1"/>
  <c r="G11" i="3" s="1"/>
  <c r="G13" i="3" s="1"/>
  <c r="H6" i="3"/>
  <c r="F30" i="5"/>
  <c r="F33" i="5" s="1"/>
  <c r="I42" i="7"/>
  <c r="I41" i="7"/>
  <c r="G43" i="7"/>
  <c r="F41" i="7"/>
  <c r="J41" i="7"/>
  <c r="F43" i="7" l="1"/>
  <c r="M43" i="7"/>
  <c r="M42" i="7"/>
  <c r="M41" i="7"/>
  <c r="G14" i="3"/>
  <c r="G16" i="3"/>
  <c r="D19" i="3"/>
  <c r="D17" i="3"/>
  <c r="D35" i="3" s="1"/>
  <c r="I6" i="2"/>
  <c r="H7" i="2"/>
  <c r="H9" i="2" s="1"/>
  <c r="I10" i="6"/>
  <c r="I12" i="6"/>
  <c r="H11" i="3"/>
  <c r="H13" i="3" s="1"/>
  <c r="I10" i="3"/>
  <c r="H28" i="5"/>
  <c r="H30" i="5" s="1"/>
  <c r="I17" i="5"/>
  <c r="K6" i="6"/>
  <c r="J7" i="6"/>
  <c r="D20" i="5"/>
  <c r="D26" i="5" s="1"/>
  <c r="E18" i="5"/>
  <c r="E19" i="6"/>
  <c r="E16" i="6"/>
  <c r="H9" i="5"/>
  <c r="D20" i="2"/>
  <c r="E18" i="2"/>
  <c r="H24" i="4"/>
  <c r="H26" i="4" s="1"/>
  <c r="I13" i="4"/>
  <c r="I8" i="4"/>
  <c r="J7" i="4"/>
  <c r="G13" i="5"/>
  <c r="G31" i="5" s="1"/>
  <c r="G32" i="5" s="1"/>
  <c r="G15" i="5"/>
  <c r="J12" i="3"/>
  <c r="F15" i="2"/>
  <c r="F13" i="2"/>
  <c r="F31" i="2" s="1"/>
  <c r="G9" i="2"/>
  <c r="F11" i="3"/>
  <c r="H25" i="2"/>
  <c r="I32" i="3"/>
  <c r="I34" i="3" s="1"/>
  <c r="J21" i="3"/>
  <c r="G42" i="7"/>
  <c r="G41" i="7"/>
  <c r="H11" i="4"/>
  <c r="H9" i="4"/>
  <c r="H27" i="4" s="1"/>
  <c r="H28" i="4" s="1"/>
  <c r="F15" i="4"/>
  <c r="F12" i="4"/>
  <c r="F32" i="5"/>
  <c r="H25" i="5"/>
  <c r="E32" i="2"/>
  <c r="E33" i="2"/>
  <c r="H29" i="3"/>
  <c r="D15" i="7"/>
  <c r="P13" i="7"/>
  <c r="H15" i="6"/>
  <c r="H13" i="6"/>
  <c r="H31" i="6" s="1"/>
  <c r="I6" i="3"/>
  <c r="H7" i="3"/>
  <c r="H9" i="3" s="1"/>
  <c r="G29" i="4"/>
  <c r="H21" i="4"/>
  <c r="J17" i="2"/>
  <c r="I28" i="2"/>
  <c r="I30" i="2" s="1"/>
  <c r="D29" i="6"/>
  <c r="D30" i="6" s="1"/>
  <c r="J6" i="5"/>
  <c r="I7" i="5"/>
  <c r="I9" i="5" s="1"/>
  <c r="K42" i="7"/>
  <c r="K41" i="7"/>
  <c r="E33" i="5"/>
  <c r="I28" i="6"/>
  <c r="J17" i="6"/>
  <c r="E36" i="3"/>
  <c r="E37" i="3"/>
  <c r="I12" i="5" l="1"/>
  <c r="I10" i="5"/>
  <c r="F18" i="6"/>
  <c r="H14" i="3"/>
  <c r="H16" i="3"/>
  <c r="D23" i="3"/>
  <c r="J7" i="5"/>
  <c r="J9" i="5" s="1"/>
  <c r="K6" i="5"/>
  <c r="I21" i="4"/>
  <c r="I25" i="5"/>
  <c r="I24" i="4"/>
  <c r="I26" i="4" s="1"/>
  <c r="J13" i="4"/>
  <c r="E16" i="2"/>
  <c r="G33" i="5"/>
  <c r="J9" i="6"/>
  <c r="I13" i="6"/>
  <c r="I31" i="6" s="1"/>
  <c r="I15" i="6"/>
  <c r="I7" i="2"/>
  <c r="I9" i="2" s="1"/>
  <c r="J6" i="2"/>
  <c r="J28" i="6"/>
  <c r="K17" i="6"/>
  <c r="G14" i="4"/>
  <c r="F32" i="2"/>
  <c r="F33" i="2"/>
  <c r="P15" i="7"/>
  <c r="D17" i="7"/>
  <c r="J32" i="3"/>
  <c r="J34" i="3" s="1"/>
  <c r="K21" i="3"/>
  <c r="I25" i="2"/>
  <c r="J8" i="4"/>
  <c r="K7" i="4"/>
  <c r="H10" i="5"/>
  <c r="H12" i="5"/>
  <c r="E19" i="5"/>
  <c r="E16" i="5"/>
  <c r="K7" i="6"/>
  <c r="K9" i="6" s="1"/>
  <c r="L6" i="6"/>
  <c r="G19" i="3"/>
  <c r="G17" i="3"/>
  <c r="G35" i="3" s="1"/>
  <c r="I7" i="3"/>
  <c r="I9" i="3" s="1"/>
  <c r="J6" i="3"/>
  <c r="F13" i="3"/>
  <c r="H10" i="2"/>
  <c r="H12" i="2"/>
  <c r="D33" i="6"/>
  <c r="D32" i="6"/>
  <c r="K17" i="2"/>
  <c r="J28" i="2"/>
  <c r="J30" i="2" s="1"/>
  <c r="I29" i="3"/>
  <c r="F16" i="4"/>
  <c r="G12" i="2"/>
  <c r="G10" i="2"/>
  <c r="K12" i="3"/>
  <c r="I9" i="4"/>
  <c r="I27" i="4" s="1"/>
  <c r="I28" i="4" s="1"/>
  <c r="I11" i="4"/>
  <c r="H29" i="4"/>
  <c r="D26" i="2"/>
  <c r="E20" i="6"/>
  <c r="I28" i="5"/>
  <c r="I30" i="5" s="1"/>
  <c r="J17" i="5"/>
  <c r="I11" i="3"/>
  <c r="I13" i="3" s="1"/>
  <c r="J10" i="3"/>
  <c r="D36" i="3"/>
  <c r="D37" i="3"/>
  <c r="F18" i="5" l="1"/>
  <c r="J25" i="2"/>
  <c r="D23" i="1"/>
  <c r="E21" i="6"/>
  <c r="E26" i="6"/>
  <c r="L12" i="3"/>
  <c r="G15" i="2"/>
  <c r="G13" i="2"/>
  <c r="G31" i="2" s="1"/>
  <c r="J29" i="3"/>
  <c r="J7" i="3"/>
  <c r="J9" i="3" s="1"/>
  <c r="K6" i="3"/>
  <c r="L7" i="6"/>
  <c r="L9" i="6" s="1"/>
  <c r="M6" i="6"/>
  <c r="L7" i="4"/>
  <c r="K8" i="4"/>
  <c r="G15" i="4"/>
  <c r="G12" i="4"/>
  <c r="L17" i="6"/>
  <c r="K28" i="6"/>
  <c r="I12" i="2"/>
  <c r="I10" i="2"/>
  <c r="I29" i="4"/>
  <c r="K7" i="5"/>
  <c r="L6" i="5"/>
  <c r="D24" i="3"/>
  <c r="E22" i="3"/>
  <c r="F16" i="6"/>
  <c r="I13" i="5"/>
  <c r="I31" i="5" s="1"/>
  <c r="I32" i="5" s="1"/>
  <c r="I15" i="5"/>
  <c r="I16" i="3"/>
  <c r="I14" i="3"/>
  <c r="K32" i="3"/>
  <c r="K34" i="3" s="1"/>
  <c r="L21" i="3"/>
  <c r="J7" i="2"/>
  <c r="J9" i="2" s="1"/>
  <c r="K6" i="2"/>
  <c r="J24" i="4"/>
  <c r="J26" i="4" s="1"/>
  <c r="K13" i="4"/>
  <c r="J28" i="5"/>
  <c r="J30" i="5" s="1"/>
  <c r="K17" i="5"/>
  <c r="F17" i="4"/>
  <c r="F22" i="4"/>
  <c r="K28" i="2"/>
  <c r="K30" i="2" s="1"/>
  <c r="L17" i="2"/>
  <c r="F16" i="3"/>
  <c r="F14" i="3"/>
  <c r="K12" i="6"/>
  <c r="K10" i="6"/>
  <c r="H15" i="5"/>
  <c r="H13" i="5"/>
  <c r="H31" i="5" s="1"/>
  <c r="J11" i="4"/>
  <c r="J9" i="4"/>
  <c r="J27" i="4" s="1"/>
  <c r="J28" i="4" s="1"/>
  <c r="J12" i="6"/>
  <c r="J10" i="6"/>
  <c r="E20" i="2"/>
  <c r="J21" i="4"/>
  <c r="J12" i="5"/>
  <c r="J10" i="5"/>
  <c r="J25" i="5"/>
  <c r="K10" i="3"/>
  <c r="J11" i="3"/>
  <c r="J13" i="3" s="1"/>
  <c r="I33" i="5"/>
  <c r="H13" i="2"/>
  <c r="H31" i="2" s="1"/>
  <c r="H15" i="2"/>
  <c r="G36" i="3"/>
  <c r="G37" i="3"/>
  <c r="E20" i="5"/>
  <c r="D19" i="7"/>
  <c r="P17" i="7"/>
  <c r="E19" i="2"/>
  <c r="H19" i="3"/>
  <c r="H17" i="3"/>
  <c r="H35" i="3" s="1"/>
  <c r="H32" i="2" l="1"/>
  <c r="H33" i="2"/>
  <c r="J10" i="2"/>
  <c r="J12" i="2"/>
  <c r="F20" i="6"/>
  <c r="D30" i="3"/>
  <c r="D10" i="1"/>
  <c r="P19" i="7"/>
  <c r="E21" i="7"/>
  <c r="E24" i="7" s="1"/>
  <c r="E5" i="1" s="1"/>
  <c r="E23" i="1" s="1"/>
  <c r="J16" i="3"/>
  <c r="J14" i="3"/>
  <c r="F17" i="3"/>
  <c r="F35" i="3" s="1"/>
  <c r="F19" i="3"/>
  <c r="L17" i="5"/>
  <c r="K28" i="5"/>
  <c r="K30" i="5" s="1"/>
  <c r="F19" i="6"/>
  <c r="L28" i="6"/>
  <c r="M17" i="6"/>
  <c r="L12" i="6"/>
  <c r="L10" i="6"/>
  <c r="G32" i="2"/>
  <c r="G33" i="2"/>
  <c r="H36" i="3"/>
  <c r="H37" i="3"/>
  <c r="L10" i="3"/>
  <c r="K11" i="3"/>
  <c r="K13" i="3" s="1"/>
  <c r="K15" i="6"/>
  <c r="K13" i="6"/>
  <c r="K31" i="6" s="1"/>
  <c r="K32" i="6" s="1"/>
  <c r="M17" i="2"/>
  <c r="L28" i="2"/>
  <c r="L30" i="2" s="1"/>
  <c r="J29" i="4"/>
  <c r="L32" i="3"/>
  <c r="L34" i="3" s="1"/>
  <c r="M21" i="3"/>
  <c r="L7" i="5"/>
  <c r="L9" i="5" s="1"/>
  <c r="M6" i="5"/>
  <c r="I13" i="2"/>
  <c r="I31" i="2" s="1"/>
  <c r="I15" i="2"/>
  <c r="G16" i="4"/>
  <c r="M7" i="4"/>
  <c r="L8" i="4"/>
  <c r="K7" i="3"/>
  <c r="K9" i="3" s="1"/>
  <c r="L6" i="3"/>
  <c r="G23" i="1"/>
  <c r="F18" i="2"/>
  <c r="K25" i="5"/>
  <c r="K21" i="4"/>
  <c r="L13" i="4"/>
  <c r="K24" i="4"/>
  <c r="K26" i="4" s="1"/>
  <c r="K29" i="4" s="1"/>
  <c r="I17" i="3"/>
  <c r="I35" i="3" s="1"/>
  <c r="I19" i="3"/>
  <c r="K9" i="4"/>
  <c r="K27" i="4" s="1"/>
  <c r="K28" i="4" s="1"/>
  <c r="K11" i="4"/>
  <c r="E29" i="6"/>
  <c r="E30" i="6" s="1"/>
  <c r="E21" i="5"/>
  <c r="E26" i="5"/>
  <c r="H23" i="1"/>
  <c r="J15" i="5"/>
  <c r="J13" i="5"/>
  <c r="J31" i="5" s="1"/>
  <c r="J32" i="5" s="1"/>
  <c r="E21" i="2"/>
  <c r="E26" i="2"/>
  <c r="H32" i="5"/>
  <c r="H33" i="5"/>
  <c r="K7" i="2"/>
  <c r="K9" i="2" s="1"/>
  <c r="L6" i="2"/>
  <c r="E20" i="3"/>
  <c r="K9" i="5"/>
  <c r="H14" i="4"/>
  <c r="K29" i="3"/>
  <c r="M12" i="3"/>
  <c r="K25" i="2"/>
  <c r="J13" i="6"/>
  <c r="J31" i="6" s="1"/>
  <c r="J32" i="6" s="1"/>
  <c r="J15" i="6"/>
  <c r="M7" i="6"/>
  <c r="M9" i="6" s="1"/>
  <c r="N6" i="6"/>
  <c r="F16" i="5"/>
  <c r="F20" i="5" l="1"/>
  <c r="L29" i="3"/>
  <c r="E24" i="3"/>
  <c r="I36" i="3"/>
  <c r="I37" i="3"/>
  <c r="M8" i="4"/>
  <c r="N7" i="4"/>
  <c r="M32" i="3"/>
  <c r="M34" i="3" s="1"/>
  <c r="N21" i="3"/>
  <c r="M28" i="6"/>
  <c r="N17" i="6"/>
  <c r="F19" i="5"/>
  <c r="G17" i="4"/>
  <c r="G22" i="4"/>
  <c r="L11" i="3"/>
  <c r="L13" i="3" s="1"/>
  <c r="M10" i="3"/>
  <c r="F36" i="3"/>
  <c r="F37" i="3"/>
  <c r="F26" i="6"/>
  <c r="F21" i="6"/>
  <c r="K10" i="2"/>
  <c r="K12" i="2"/>
  <c r="L25" i="5"/>
  <c r="L7" i="3"/>
  <c r="L9" i="3" s="1"/>
  <c r="M6" i="3"/>
  <c r="K14" i="3"/>
  <c r="K16" i="3"/>
  <c r="P21" i="7"/>
  <c r="P22" i="7" s="1"/>
  <c r="P40" i="7" s="1"/>
  <c r="E22" i="7"/>
  <c r="E40" i="7" s="1"/>
  <c r="L25" i="2"/>
  <c r="K10" i="5"/>
  <c r="K12" i="5"/>
  <c r="L21" i="4"/>
  <c r="M7" i="5"/>
  <c r="M9" i="5" s="1"/>
  <c r="N6" i="5"/>
  <c r="L28" i="5"/>
  <c r="L30" i="5" s="1"/>
  <c r="M17" i="5"/>
  <c r="O6" i="6"/>
  <c r="N7" i="6"/>
  <c r="N9" i="6" s="1"/>
  <c r="I32" i="2"/>
  <c r="I33" i="2"/>
  <c r="J33" i="5"/>
  <c r="M10" i="6"/>
  <c r="M12" i="6"/>
  <c r="N12" i="3"/>
  <c r="E23" i="3"/>
  <c r="H15" i="4"/>
  <c r="H12" i="4"/>
  <c r="L7" i="2"/>
  <c r="L9" i="2" s="1"/>
  <c r="M6" i="2"/>
  <c r="E33" i="6"/>
  <c r="E32" i="6"/>
  <c r="L24" i="4"/>
  <c r="L26" i="4" s="1"/>
  <c r="M13" i="4"/>
  <c r="F19" i="2"/>
  <c r="F16" i="2"/>
  <c r="L11" i="4"/>
  <c r="L9" i="4"/>
  <c r="L27" i="4" s="1"/>
  <c r="L28" i="4" s="1"/>
  <c r="I23" i="1"/>
  <c r="L10" i="5"/>
  <c r="L12" i="5"/>
  <c r="N17" i="2"/>
  <c r="M28" i="2"/>
  <c r="M30" i="2" s="1"/>
  <c r="L15" i="6"/>
  <c r="L13" i="6"/>
  <c r="L31" i="6" s="1"/>
  <c r="L32" i="6" s="1"/>
  <c r="G18" i="6"/>
  <c r="J17" i="3"/>
  <c r="J35" i="3" s="1"/>
  <c r="J19" i="3"/>
  <c r="J13" i="2"/>
  <c r="J31" i="2" s="1"/>
  <c r="J15" i="2"/>
  <c r="J32" i="2" l="1"/>
  <c r="J33" i="2"/>
  <c r="L15" i="5"/>
  <c r="L13" i="5"/>
  <c r="L31" i="5" s="1"/>
  <c r="L32" i="5" s="1"/>
  <c r="N8" i="4"/>
  <c r="O7" i="4"/>
  <c r="D21" i="1"/>
  <c r="D13" i="1"/>
  <c r="G16" i="6"/>
  <c r="N13" i="4"/>
  <c r="M24" i="4"/>
  <c r="M26" i="4" s="1"/>
  <c r="M7" i="2"/>
  <c r="M9" i="2" s="1"/>
  <c r="N6" i="2"/>
  <c r="F23" i="1"/>
  <c r="N12" i="6"/>
  <c r="N10" i="6"/>
  <c r="M10" i="5"/>
  <c r="M12" i="5"/>
  <c r="K15" i="5"/>
  <c r="K13" i="5"/>
  <c r="K31" i="5" s="1"/>
  <c r="P42" i="7"/>
  <c r="P41" i="7"/>
  <c r="P43" i="7"/>
  <c r="N6" i="3"/>
  <c r="M7" i="3"/>
  <c r="M9" i="3" s="1"/>
  <c r="F29" i="6"/>
  <c r="F30" i="6" s="1"/>
  <c r="O17" i="6"/>
  <c r="N28" i="6"/>
  <c r="N32" i="3"/>
  <c r="N34" i="3" s="1"/>
  <c r="O21" i="3"/>
  <c r="M9" i="4"/>
  <c r="M27" i="4" s="1"/>
  <c r="M28" i="4" s="1"/>
  <c r="M11" i="4"/>
  <c r="E25" i="3"/>
  <c r="E30" i="3"/>
  <c r="E10" i="1"/>
  <c r="E11" i="1" s="1"/>
  <c r="F21" i="5"/>
  <c r="F26" i="5"/>
  <c r="N7" i="5"/>
  <c r="N9" i="5" s="1"/>
  <c r="O6" i="5"/>
  <c r="M21" i="4"/>
  <c r="M25" i="2"/>
  <c r="G18" i="5"/>
  <c r="E7" i="1"/>
  <c r="F20" i="2"/>
  <c r="L12" i="2"/>
  <c r="L10" i="2"/>
  <c r="M13" i="6"/>
  <c r="M31" i="6" s="1"/>
  <c r="M32" i="6" s="1"/>
  <c r="M15" i="6"/>
  <c r="O7" i="6"/>
  <c r="P6" i="6"/>
  <c r="P24" i="7"/>
  <c r="E28" i="7"/>
  <c r="E9" i="1" s="1"/>
  <c r="E29" i="7"/>
  <c r="K15" i="2"/>
  <c r="K13" i="2"/>
  <c r="K31" i="2" s="1"/>
  <c r="J36" i="3"/>
  <c r="J37" i="3"/>
  <c r="G18" i="2"/>
  <c r="I14" i="4"/>
  <c r="O12" i="3"/>
  <c r="M28" i="5"/>
  <c r="M30" i="5" s="1"/>
  <c r="N17" i="5"/>
  <c r="E42" i="7"/>
  <c r="E41" i="7"/>
  <c r="E43" i="7"/>
  <c r="M25" i="5"/>
  <c r="L16" i="3"/>
  <c r="L14" i="3"/>
  <c r="J23" i="1"/>
  <c r="O17" i="2"/>
  <c r="N28" i="2"/>
  <c r="N30" i="2" s="1"/>
  <c r="L29" i="4"/>
  <c r="H16" i="4"/>
  <c r="F22" i="3"/>
  <c r="K19" i="3"/>
  <c r="K17" i="3"/>
  <c r="K35" i="3" s="1"/>
  <c r="M11" i="3"/>
  <c r="M13" i="3" s="1"/>
  <c r="N10" i="3"/>
  <c r="M29" i="3"/>
  <c r="O17" i="5" l="1"/>
  <c r="N28" i="5"/>
  <c r="N30" i="5" s="1"/>
  <c r="O7" i="5"/>
  <c r="P6" i="5"/>
  <c r="I12" i="4"/>
  <c r="I16" i="4" s="1"/>
  <c r="G19" i="2"/>
  <c r="G16" i="2"/>
  <c r="K32" i="2"/>
  <c r="K33" i="2"/>
  <c r="O9" i="6"/>
  <c r="P7" i="6"/>
  <c r="E20" i="1"/>
  <c r="D7" i="1"/>
  <c r="N12" i="5"/>
  <c r="N10" i="5"/>
  <c r="F33" i="6"/>
  <c r="F32" i="6"/>
  <c r="M13" i="5"/>
  <c r="M31" i="5" s="1"/>
  <c r="M32" i="5" s="1"/>
  <c r="M15" i="5"/>
  <c r="G20" i="6"/>
  <c r="M16" i="3"/>
  <c r="M14" i="3"/>
  <c r="H17" i="4"/>
  <c r="H22" i="4"/>
  <c r="P12" i="3"/>
  <c r="F27" i="7"/>
  <c r="F8" i="1" s="1"/>
  <c r="N13" i="6"/>
  <c r="N31" i="6" s="1"/>
  <c r="N32" i="6" s="1"/>
  <c r="N15" i="6"/>
  <c r="M12" i="2"/>
  <c r="M10" i="2"/>
  <c r="L19" i="3"/>
  <c r="L17" i="3"/>
  <c r="L35" i="3" s="1"/>
  <c r="M33" i="5"/>
  <c r="K23" i="1"/>
  <c r="L13" i="2"/>
  <c r="L31" i="2" s="1"/>
  <c r="L15" i="2"/>
  <c r="N21" i="4"/>
  <c r="M29" i="4"/>
  <c r="G19" i="6"/>
  <c r="O8" i="4"/>
  <c r="P7" i="4"/>
  <c r="N25" i="2"/>
  <c r="K36" i="3"/>
  <c r="K37" i="3"/>
  <c r="F23" i="3"/>
  <c r="F20" i="3"/>
  <c r="O28" i="2"/>
  <c r="O30" i="2" s="1"/>
  <c r="N29" i="3"/>
  <c r="O10" i="3"/>
  <c r="P17" i="2"/>
  <c r="P28" i="2" s="1"/>
  <c r="P30" i="2" s="1"/>
  <c r="N25" i="5"/>
  <c r="E30" i="7"/>
  <c r="E35" i="7"/>
  <c r="L33" i="5"/>
  <c r="F21" i="2"/>
  <c r="F26" i="2"/>
  <c r="G19" i="5"/>
  <c r="G16" i="5"/>
  <c r="O32" i="3"/>
  <c r="O34" i="3" s="1"/>
  <c r="P21" i="3"/>
  <c r="P32" i="3" s="1"/>
  <c r="P34" i="3" s="1"/>
  <c r="O28" i="6"/>
  <c r="P17" i="6"/>
  <c r="P28" i="6" s="1"/>
  <c r="N7" i="3"/>
  <c r="N9" i="3" s="1"/>
  <c r="N11" i="3" s="1"/>
  <c r="N13" i="3" s="1"/>
  <c r="O6" i="3"/>
  <c r="K32" i="5"/>
  <c r="K33" i="5"/>
  <c r="O6" i="2"/>
  <c r="N7" i="2"/>
  <c r="N9" i="2" s="1"/>
  <c r="N24" i="4"/>
  <c r="N26" i="4" s="1"/>
  <c r="N29" i="4" s="1"/>
  <c r="O13" i="4"/>
  <c r="N11" i="4"/>
  <c r="N9" i="4"/>
  <c r="N27" i="4" s="1"/>
  <c r="N28" i="4" s="1"/>
  <c r="N16" i="3" l="1"/>
  <c r="N14" i="3"/>
  <c r="O24" i="4"/>
  <c r="O26" i="4" s="1"/>
  <c r="O29" i="4" s="1"/>
  <c r="P29" i="4" s="1"/>
  <c r="P13" i="4"/>
  <c r="P24" i="4" s="1"/>
  <c r="P26" i="4" s="1"/>
  <c r="O7" i="2"/>
  <c r="P6" i="2"/>
  <c r="H18" i="5"/>
  <c r="G22" i="3"/>
  <c r="H18" i="6"/>
  <c r="L32" i="2"/>
  <c r="L33" i="2"/>
  <c r="M17" i="3"/>
  <c r="M35" i="3" s="1"/>
  <c r="M19" i="3"/>
  <c r="N15" i="5"/>
  <c r="N13" i="5"/>
  <c r="N31" i="5" s="1"/>
  <c r="N32" i="5" s="1"/>
  <c r="O21" i="4"/>
  <c r="F25" i="7"/>
  <c r="G26" i="6"/>
  <c r="G21" i="6"/>
  <c r="E21" i="1"/>
  <c r="E15" i="1"/>
  <c r="E13" i="1"/>
  <c r="D20" i="1"/>
  <c r="D22" i="1" s="1"/>
  <c r="H18" i="2"/>
  <c r="O28" i="5"/>
  <c r="O30" i="5" s="1"/>
  <c r="P17" i="5"/>
  <c r="P28" i="5" s="1"/>
  <c r="P30" i="5" s="1"/>
  <c r="P10" i="3"/>
  <c r="O25" i="2"/>
  <c r="O10" i="6"/>
  <c r="P10" i="6" s="1"/>
  <c r="O12" i="6"/>
  <c r="P9" i="6"/>
  <c r="N33" i="5"/>
  <c r="O29" i="3"/>
  <c r="M15" i="2"/>
  <c r="M23" i="1" s="1"/>
  <c r="M24" i="1" s="1"/>
  <c r="M13" i="2"/>
  <c r="M31" i="2" s="1"/>
  <c r="E22" i="1"/>
  <c r="I17" i="4"/>
  <c r="I22" i="4"/>
  <c r="N10" i="2"/>
  <c r="N12" i="2"/>
  <c r="O7" i="3"/>
  <c r="P6" i="3"/>
  <c r="G20" i="5"/>
  <c r="O25" i="5"/>
  <c r="F24" i="3"/>
  <c r="O11" i="4"/>
  <c r="P11" i="4" s="1"/>
  <c r="O9" i="4"/>
  <c r="O27" i="4" s="1"/>
  <c r="O28" i="4" s="1"/>
  <c r="P8" i="4"/>
  <c r="P9" i="4" s="1"/>
  <c r="P27" i="4" s="1"/>
  <c r="P28" i="4" s="1"/>
  <c r="L23" i="1"/>
  <c r="L24" i="1" s="1"/>
  <c r="L36" i="3"/>
  <c r="L37" i="3"/>
  <c r="G20" i="2"/>
  <c r="I15" i="4"/>
  <c r="O9" i="5"/>
  <c r="P7" i="5"/>
  <c r="F28" i="7" l="1"/>
  <c r="F9" i="1" s="1"/>
  <c r="F6" i="1"/>
  <c r="F7" i="1" s="1"/>
  <c r="P25" i="2"/>
  <c r="G29" i="6"/>
  <c r="G30" i="6" s="1"/>
  <c r="J14" i="4"/>
  <c r="P25" i="5"/>
  <c r="E25" i="1"/>
  <c r="E24" i="1"/>
  <c r="P29" i="3"/>
  <c r="O13" i="6"/>
  <c r="O31" i="6" s="1"/>
  <c r="O32" i="6" s="1"/>
  <c r="O15" i="6"/>
  <c r="P15" i="6" s="1"/>
  <c r="P12" i="6"/>
  <c r="P13" i="6" s="1"/>
  <c r="P31" i="6" s="1"/>
  <c r="F29" i="7"/>
  <c r="G20" i="3"/>
  <c r="O9" i="2"/>
  <c r="P7" i="2"/>
  <c r="O10" i="5"/>
  <c r="P10" i="5" s="1"/>
  <c r="O12" i="5"/>
  <c r="P9" i="5"/>
  <c r="P21" i="4"/>
  <c r="F25" i="3"/>
  <c r="F30" i="3"/>
  <c r="F10" i="1"/>
  <c r="F11" i="1" s="1"/>
  <c r="G21" i="5"/>
  <c r="G26" i="5"/>
  <c r="O9" i="3"/>
  <c r="P7" i="3"/>
  <c r="M32" i="2"/>
  <c r="M33" i="2"/>
  <c r="D25" i="1"/>
  <c r="D24" i="1"/>
  <c r="G27" i="7"/>
  <c r="G8" i="1" s="1"/>
  <c r="M36" i="3"/>
  <c r="M37" i="3"/>
  <c r="H16" i="6"/>
  <c r="N17" i="3"/>
  <c r="N35" i="3" s="1"/>
  <c r="N19" i="3"/>
  <c r="G21" i="2"/>
  <c r="G26" i="2"/>
  <c r="N13" i="2"/>
  <c r="N31" i="2" s="1"/>
  <c r="N15" i="2"/>
  <c r="N23" i="1" s="1"/>
  <c r="N24" i="1" s="1"/>
  <c r="H16" i="2"/>
  <c r="H19" i="5"/>
  <c r="H16" i="5"/>
  <c r="O10" i="2" l="1"/>
  <c r="P10" i="2" s="1"/>
  <c r="O12" i="2"/>
  <c r="P9" i="2"/>
  <c r="F30" i="7"/>
  <c r="F35" i="7"/>
  <c r="I18" i="5"/>
  <c r="H20" i="2"/>
  <c r="H20" i="6"/>
  <c r="O15" i="5"/>
  <c r="P15" i="5" s="1"/>
  <c r="O13" i="5"/>
  <c r="O31" i="5" s="1"/>
  <c r="P12" i="5"/>
  <c r="P13" i="5" s="1"/>
  <c r="P31" i="5" s="1"/>
  <c r="P32" i="5" s="1"/>
  <c r="F20" i="1"/>
  <c r="G33" i="6"/>
  <c r="G32" i="6"/>
  <c r="N32" i="2"/>
  <c r="N33" i="2"/>
  <c r="H19" i="6"/>
  <c r="G25" i="7"/>
  <c r="G6" i="1" s="1"/>
  <c r="G24" i="3"/>
  <c r="J12" i="4"/>
  <c r="J16" i="4" s="1"/>
  <c r="N36" i="3"/>
  <c r="N37" i="3"/>
  <c r="P9" i="3"/>
  <c r="O11" i="3"/>
  <c r="H19" i="2"/>
  <c r="H20" i="5"/>
  <c r="G23" i="3"/>
  <c r="J17" i="4" l="1"/>
  <c r="J22" i="4"/>
  <c r="O15" i="2"/>
  <c r="O13" i="2"/>
  <c r="O31" i="2" s="1"/>
  <c r="P12" i="2"/>
  <c r="P13" i="2" s="1"/>
  <c r="P31" i="2" s="1"/>
  <c r="P32" i="2" s="1"/>
  <c r="P11" i="3"/>
  <c r="O13" i="3"/>
  <c r="G29" i="7"/>
  <c r="H26" i="6"/>
  <c r="H21" i="6"/>
  <c r="H21" i="5"/>
  <c r="H26" i="5"/>
  <c r="J15" i="4"/>
  <c r="G28" i="7"/>
  <c r="G9" i="1" s="1"/>
  <c r="F21" i="1"/>
  <c r="F22" i="1" s="1"/>
  <c r="F15" i="1"/>
  <c r="F13" i="1"/>
  <c r="H22" i="3"/>
  <c r="G7" i="1"/>
  <c r="I18" i="2"/>
  <c r="G25" i="3"/>
  <c r="G30" i="3"/>
  <c r="G10" i="1"/>
  <c r="G11" i="1" s="1"/>
  <c r="I18" i="6"/>
  <c r="O32" i="5"/>
  <c r="O33" i="5"/>
  <c r="P33" i="5" s="1"/>
  <c r="H21" i="2"/>
  <c r="H26" i="2"/>
  <c r="I19" i="5"/>
  <c r="I16" i="5"/>
  <c r="F25" i="1" l="1"/>
  <c r="F24" i="1"/>
  <c r="H29" i="6"/>
  <c r="H30" i="6" s="1"/>
  <c r="O32" i="2"/>
  <c r="O33" i="2"/>
  <c r="P33" i="2" s="1"/>
  <c r="H20" i="3"/>
  <c r="O14" i="3"/>
  <c r="P14" i="3" s="1"/>
  <c r="O16" i="3"/>
  <c r="P13" i="3"/>
  <c r="P15" i="2"/>
  <c r="J18" i="5"/>
  <c r="I19" i="2"/>
  <c r="I16" i="2"/>
  <c r="I20" i="5"/>
  <c r="I19" i="6"/>
  <c r="I16" i="6"/>
  <c r="G20" i="1"/>
  <c r="H27" i="7"/>
  <c r="H8" i="1" s="1"/>
  <c r="G30" i="7"/>
  <c r="G35" i="7"/>
  <c r="K14" i="4"/>
  <c r="H24" i="3" l="1"/>
  <c r="G21" i="1"/>
  <c r="G22" i="1" s="1"/>
  <c r="G15" i="1"/>
  <c r="G13" i="1"/>
  <c r="J16" i="5"/>
  <c r="J20" i="5" s="1"/>
  <c r="I20" i="6"/>
  <c r="I20" i="2"/>
  <c r="O19" i="3"/>
  <c r="O17" i="3"/>
  <c r="O35" i="3" s="1"/>
  <c r="P16" i="3"/>
  <c r="P17" i="3" s="1"/>
  <c r="P35" i="3" s="1"/>
  <c r="H23" i="3"/>
  <c r="K15" i="4"/>
  <c r="K12" i="4"/>
  <c r="K16" i="4" s="1"/>
  <c r="J18" i="6"/>
  <c r="J18" i="2"/>
  <c r="H25" i="7"/>
  <c r="I21" i="5"/>
  <c r="I26" i="5"/>
  <c r="H33" i="6"/>
  <c r="H32" i="6"/>
  <c r="H28" i="7" l="1"/>
  <c r="H9" i="1" s="1"/>
  <c r="H6" i="1"/>
  <c r="H7" i="1" s="1"/>
  <c r="H20" i="1" s="1"/>
  <c r="I27" i="7"/>
  <c r="I8" i="1" s="1"/>
  <c r="L14" i="4"/>
  <c r="P19" i="3"/>
  <c r="I26" i="6"/>
  <c r="I29" i="6" s="1"/>
  <c r="I30" i="6" s="1"/>
  <c r="I21" i="6"/>
  <c r="G25" i="1"/>
  <c r="G24" i="1"/>
  <c r="H25" i="3"/>
  <c r="H30" i="3"/>
  <c r="H10" i="1"/>
  <c r="H11" i="1" s="1"/>
  <c r="H29" i="7"/>
  <c r="J16" i="6"/>
  <c r="J20" i="6" s="1"/>
  <c r="I22" i="3"/>
  <c r="J16" i="2"/>
  <c r="P36" i="3"/>
  <c r="P37" i="3"/>
  <c r="J21" i="5"/>
  <c r="J26" i="5"/>
  <c r="I21" i="2"/>
  <c r="I26" i="2"/>
  <c r="K17" i="4"/>
  <c r="K22" i="4"/>
  <c r="O36" i="3"/>
  <c r="O37" i="3"/>
  <c r="J19" i="5"/>
  <c r="J19" i="6" l="1"/>
  <c r="J20" i="2"/>
  <c r="I23" i="3"/>
  <c r="I20" i="3"/>
  <c r="H30" i="7"/>
  <c r="H35" i="7"/>
  <c r="I33" i="6"/>
  <c r="I32" i="6"/>
  <c r="L15" i="4"/>
  <c r="L12" i="4"/>
  <c r="L16" i="4" s="1"/>
  <c r="O23" i="1"/>
  <c r="O24" i="1" s="1"/>
  <c r="P5" i="1"/>
  <c r="P23" i="1" s="1"/>
  <c r="I25" i="7"/>
  <c r="K18" i="5"/>
  <c r="J19" i="2"/>
  <c r="J26" i="6"/>
  <c r="J29" i="6" s="1"/>
  <c r="J30" i="6" s="1"/>
  <c r="J33" i="6" s="1"/>
  <c r="J21" i="6"/>
  <c r="I29" i="7" l="1"/>
  <c r="I6" i="1"/>
  <c r="I30" i="7"/>
  <c r="I35" i="7"/>
  <c r="L17" i="4"/>
  <c r="L22" i="4"/>
  <c r="J22" i="3"/>
  <c r="I28" i="7"/>
  <c r="I9" i="1" s="1"/>
  <c r="J21" i="2"/>
  <c r="J26" i="2"/>
  <c r="H21" i="1"/>
  <c r="H22" i="1" s="1"/>
  <c r="H13" i="1"/>
  <c r="H15" i="1"/>
  <c r="K18" i="2"/>
  <c r="M14" i="4"/>
  <c r="K16" i="5"/>
  <c r="K20" i="5" s="1"/>
  <c r="K18" i="6"/>
  <c r="I7" i="1"/>
  <c r="I24" i="3"/>
  <c r="H25" i="1" l="1"/>
  <c r="H24" i="1"/>
  <c r="J27" i="7"/>
  <c r="J8" i="1" s="1"/>
  <c r="I25" i="3"/>
  <c r="I30" i="3"/>
  <c r="I10" i="1"/>
  <c r="I11" i="1" s="1"/>
  <c r="M15" i="4"/>
  <c r="M12" i="4"/>
  <c r="M16" i="4" s="1"/>
  <c r="K19" i="2"/>
  <c r="K16" i="2"/>
  <c r="K16" i="6"/>
  <c r="K20" i="6" s="1"/>
  <c r="K21" i="5"/>
  <c r="K26" i="5"/>
  <c r="J20" i="3"/>
  <c r="I20" i="1"/>
  <c r="K19" i="5"/>
  <c r="L18" i="2" l="1"/>
  <c r="K20" i="2"/>
  <c r="N14" i="4"/>
  <c r="J28" i="7"/>
  <c r="J9" i="1" s="1"/>
  <c r="J25" i="7"/>
  <c r="J24" i="3"/>
  <c r="L18" i="5"/>
  <c r="K26" i="6"/>
  <c r="K29" i="6" s="1"/>
  <c r="K30" i="6" s="1"/>
  <c r="K33" i="6" s="1"/>
  <c r="K21" i="6"/>
  <c r="J23" i="3"/>
  <c r="I15" i="1"/>
  <c r="I13" i="1"/>
  <c r="I21" i="1"/>
  <c r="I22" i="1" s="1"/>
  <c r="K19" i="6"/>
  <c r="M17" i="4"/>
  <c r="M22" i="4"/>
  <c r="J29" i="7" l="1"/>
  <c r="J30" i="7" s="1"/>
  <c r="J6" i="1"/>
  <c r="J7" i="1" s="1"/>
  <c r="J20" i="1" s="1"/>
  <c r="I25" i="1"/>
  <c r="I24" i="1"/>
  <c r="K22" i="3"/>
  <c r="L16" i="5"/>
  <c r="L20" i="5" s="1"/>
  <c r="K27" i="7"/>
  <c r="K8" i="1" s="1"/>
  <c r="J25" i="3"/>
  <c r="J30" i="3"/>
  <c r="J10" i="1"/>
  <c r="J11" i="1" s="1"/>
  <c r="N15" i="4"/>
  <c r="N12" i="4"/>
  <c r="N16" i="4" s="1"/>
  <c r="L19" i="2"/>
  <c r="L16" i="2"/>
  <c r="L18" i="6"/>
  <c r="J35" i="7"/>
  <c r="K21" i="2"/>
  <c r="K26" i="2"/>
  <c r="K25" i="7" l="1"/>
  <c r="J15" i="1"/>
  <c r="J13" i="1"/>
  <c r="J21" i="1"/>
  <c r="J22" i="1" s="1"/>
  <c r="L21" i="5"/>
  <c r="L26" i="5"/>
  <c r="K23" i="3"/>
  <c r="K20" i="3"/>
  <c r="L16" i="6"/>
  <c r="L20" i="6" s="1"/>
  <c r="L20" i="2"/>
  <c r="N17" i="4"/>
  <c r="N22" i="4"/>
  <c r="L19" i="5"/>
  <c r="M18" i="2"/>
  <c r="O14" i="4"/>
  <c r="K29" i="7" l="1"/>
  <c r="K6" i="1"/>
  <c r="L26" i="6"/>
  <c r="L29" i="6" s="1"/>
  <c r="L30" i="6" s="1"/>
  <c r="L33" i="6" s="1"/>
  <c r="L21" i="6"/>
  <c r="L22" i="3"/>
  <c r="L19" i="6"/>
  <c r="O15" i="4"/>
  <c r="P15" i="4" s="1"/>
  <c r="O12" i="4"/>
  <c r="K30" i="7"/>
  <c r="K35" i="7"/>
  <c r="M16" i="2"/>
  <c r="M19" i="2" s="1"/>
  <c r="L21" i="2"/>
  <c r="L26" i="2"/>
  <c r="M18" i="5"/>
  <c r="K7" i="1"/>
  <c r="K20" i="1" s="1"/>
  <c r="K24" i="3"/>
  <c r="J25" i="1"/>
  <c r="J24" i="1"/>
  <c r="K28" i="7"/>
  <c r="K9" i="1" s="1"/>
  <c r="N18" i="2" l="1"/>
  <c r="K25" i="3"/>
  <c r="K30" i="3"/>
  <c r="K10" i="1"/>
  <c r="K11" i="1" s="1"/>
  <c r="P12" i="4"/>
  <c r="O16" i="4"/>
  <c r="L23" i="3"/>
  <c r="L20" i="3"/>
  <c r="L27" i="7"/>
  <c r="L8" i="1" s="1"/>
  <c r="M19" i="5"/>
  <c r="M16" i="5"/>
  <c r="M20" i="5" s="1"/>
  <c r="M18" i="6"/>
  <c r="M20" i="2"/>
  <c r="N18" i="5" l="1"/>
  <c r="L24" i="3"/>
  <c r="M16" i="6"/>
  <c r="M20" i="6" s="1"/>
  <c r="L25" i="7"/>
  <c r="O17" i="4"/>
  <c r="P16" i="4"/>
  <c r="O22" i="4"/>
  <c r="P22" i="4" s="1"/>
  <c r="K15" i="1"/>
  <c r="K21" i="1"/>
  <c r="K22" i="1" s="1"/>
  <c r="K13" i="1"/>
  <c r="M22" i="3"/>
  <c r="M21" i="2"/>
  <c r="M26" i="2"/>
  <c r="M21" i="5"/>
  <c r="M26" i="5"/>
  <c r="N19" i="2"/>
  <c r="N16" i="2"/>
  <c r="L29" i="7" l="1"/>
  <c r="L6" i="1"/>
  <c r="L7" i="1" s="1"/>
  <c r="L20" i="1" s="1"/>
  <c r="L28" i="7"/>
  <c r="L9" i="1" s="1"/>
  <c r="M20" i="3"/>
  <c r="L30" i="7"/>
  <c r="L35" i="7"/>
  <c r="L25" i="3"/>
  <c r="L30" i="3"/>
  <c r="L10" i="1"/>
  <c r="L11" i="1" s="1"/>
  <c r="O18" i="2"/>
  <c r="M27" i="7"/>
  <c r="M8" i="1" s="1"/>
  <c r="M26" i="6"/>
  <c r="M29" i="6" s="1"/>
  <c r="M30" i="6" s="1"/>
  <c r="M33" i="6" s="1"/>
  <c r="M21" i="6"/>
  <c r="N16" i="5"/>
  <c r="N20" i="5" s="1"/>
  <c r="N20" i="2"/>
  <c r="K25" i="1"/>
  <c r="K24" i="1"/>
  <c r="M19" i="6"/>
  <c r="L21" i="1" l="1"/>
  <c r="L22" i="1" s="1"/>
  <c r="L25" i="1" s="1"/>
  <c r="L13" i="1"/>
  <c r="L15" i="1"/>
  <c r="N18" i="6"/>
  <c r="M24" i="3"/>
  <c r="N21" i="5"/>
  <c r="N26" i="5"/>
  <c r="M25" i="7"/>
  <c r="O16" i="2"/>
  <c r="O19" i="2" s="1"/>
  <c r="N19" i="5"/>
  <c r="M23" i="3"/>
  <c r="N21" i="2"/>
  <c r="N26" i="2"/>
  <c r="M29" i="7" l="1"/>
  <c r="M6" i="1"/>
  <c r="M7" i="1" s="1"/>
  <c r="M20" i="1" s="1"/>
  <c r="P19" i="2"/>
  <c r="M30" i="7"/>
  <c r="M35" i="7"/>
  <c r="N22" i="3"/>
  <c r="M25" i="3"/>
  <c r="M30" i="3"/>
  <c r="M10" i="1"/>
  <c r="M11" i="1" s="1"/>
  <c r="O18" i="5"/>
  <c r="P16" i="2"/>
  <c r="O20" i="2"/>
  <c r="M28" i="7"/>
  <c r="M9" i="1" s="1"/>
  <c r="N16" i="6"/>
  <c r="N20" i="6" s="1"/>
  <c r="N26" i="6" l="1"/>
  <c r="N29" i="6" s="1"/>
  <c r="N30" i="6" s="1"/>
  <c r="N33" i="6" s="1"/>
  <c r="N21" i="6"/>
  <c r="M21" i="1"/>
  <c r="M22" i="1" s="1"/>
  <c r="M25" i="1" s="1"/>
  <c r="M15" i="1"/>
  <c r="M13" i="1"/>
  <c r="N20" i="3"/>
  <c r="N19" i="6"/>
  <c r="N27" i="7"/>
  <c r="N8" i="1" s="1"/>
  <c r="O19" i="5"/>
  <c r="P19" i="5" s="1"/>
  <c r="O16" i="5"/>
  <c r="O21" i="2"/>
  <c r="P20" i="2"/>
  <c r="O26" i="2"/>
  <c r="N24" i="3" l="1"/>
  <c r="N23" i="3"/>
  <c r="N25" i="7"/>
  <c r="P26" i="2"/>
  <c r="P16" i="5"/>
  <c r="O20" i="5"/>
  <c r="O18" i="6"/>
  <c r="N29" i="7" l="1"/>
  <c r="N6" i="1"/>
  <c r="N7" i="1" s="1"/>
  <c r="N20" i="1" s="1"/>
  <c r="O22" i="3"/>
  <c r="P20" i="5"/>
  <c r="O21" i="5"/>
  <c r="O26" i="5"/>
  <c r="P26" i="5" s="1"/>
  <c r="N28" i="7"/>
  <c r="N9" i="1" s="1"/>
  <c r="O19" i="6"/>
  <c r="P19" i="6" s="1"/>
  <c r="O16" i="6"/>
  <c r="N25" i="3"/>
  <c r="N30" i="3"/>
  <c r="N10" i="1"/>
  <c r="N11" i="1" s="1"/>
  <c r="N30" i="7"/>
  <c r="N35" i="7"/>
  <c r="N15" i="1" l="1"/>
  <c r="N13" i="1"/>
  <c r="N21" i="1"/>
  <c r="N22" i="1" s="1"/>
  <c r="N25" i="1" s="1"/>
  <c r="O27" i="7"/>
  <c r="O8" i="1" s="1"/>
  <c r="P16" i="6"/>
  <c r="O20" i="6"/>
  <c r="O20" i="3"/>
  <c r="O23" i="3" s="1"/>
  <c r="P23" i="3" l="1"/>
  <c r="O25" i="7"/>
  <c r="O6" i="1" s="1"/>
  <c r="P20" i="3"/>
  <c r="O24" i="3"/>
  <c r="O26" i="6"/>
  <c r="O21" i="6"/>
  <c r="P20" i="6"/>
  <c r="P25" i="7" l="1"/>
  <c r="O29" i="7"/>
  <c r="O25" i="3"/>
  <c r="P25" i="3" s="1"/>
  <c r="P24" i="3"/>
  <c r="O30" i="3"/>
  <c r="O10" i="1"/>
  <c r="O28" i="7"/>
  <c r="O7" i="1"/>
  <c r="P6" i="1"/>
  <c r="O29" i="6"/>
  <c r="O30" i="6" s="1"/>
  <c r="O33" i="6" s="1"/>
  <c r="P33" i="6" s="1"/>
  <c r="P26" i="6"/>
  <c r="P29" i="6" s="1"/>
  <c r="P30" i="6" s="1"/>
  <c r="P32" i="6" s="1"/>
  <c r="P28" i="7" l="1"/>
  <c r="O9" i="1"/>
  <c r="P9" i="1" s="1"/>
  <c r="O20" i="1"/>
  <c r="P7" i="1"/>
  <c r="P20" i="1" s="1"/>
  <c r="P10" i="1"/>
  <c r="O11" i="1"/>
  <c r="P29" i="7"/>
  <c r="O30" i="7"/>
  <c r="O35" i="7"/>
  <c r="P35" i="7" s="1"/>
  <c r="P30" i="3"/>
  <c r="O15" i="1" l="1"/>
  <c r="O13" i="1"/>
  <c r="P13" i="1" s="1"/>
  <c r="O21" i="1"/>
  <c r="O22" i="1" s="1"/>
  <c r="O25" i="1" s="1"/>
  <c r="P25" i="1" s="1"/>
  <c r="P14" i="1"/>
  <c r="P21" i="1" s="1"/>
  <c r="P22" i="1" s="1"/>
  <c r="P24" i="1" s="1"/>
</calcChain>
</file>

<file path=xl/sharedStrings.xml><?xml version="1.0" encoding="utf-8"?>
<sst xmlns="http://schemas.openxmlformats.org/spreadsheetml/2006/main" count="269" uniqueCount="133">
  <si>
    <t>SALES PLAN _SUMMARY</t>
  </si>
  <si>
    <t>FISCAL YEAR START DATE</t>
  </si>
  <si>
    <t>TOTAL</t>
  </si>
  <si>
    <t>CUSTOMER BASE</t>
  </si>
  <si>
    <t>NEW ADDS</t>
  </si>
  <si>
    <t>LOSSES</t>
  </si>
  <si>
    <t>CHURN RATE</t>
  </si>
  <si>
    <t>CUSTOMER BASE B.P.</t>
  </si>
  <si>
    <t>CUSTOMER BASE E.P.</t>
  </si>
  <si>
    <t>AVERAGE CUSTOMER BASE</t>
  </si>
  <si>
    <t>% var</t>
  </si>
  <si>
    <t>REVENUES</t>
  </si>
  <si>
    <t>REVENUE PER CUSTOMER</t>
  </si>
  <si>
    <t>TOTAL REVENUES</t>
  </si>
  <si>
    <t xml:space="preserve"> MARKETING EXPENSES</t>
  </si>
  <si>
    <t>BUDGET</t>
  </si>
  <si>
    <t xml:space="preserve"> Year distribution %</t>
  </si>
  <si>
    <t>KPI'S</t>
  </si>
  <si>
    <t>CUSTOMER LIFE TIME</t>
  </si>
  <si>
    <t>ARPU</t>
  </si>
  <si>
    <t>LIFE TIME VALUE</t>
  </si>
  <si>
    <t>SAC</t>
  </si>
  <si>
    <t>ROI</t>
  </si>
  <si>
    <t>PAYBACK</t>
  </si>
  <si>
    <t>WEB_SEM (SEARCH/DISPLAY)</t>
  </si>
  <si>
    <t>DISPLAY FUNNEL</t>
  </si>
  <si>
    <t>INVESTMENT</t>
  </si>
  <si>
    <t>CPM  (Cost per Mille)</t>
  </si>
  <si>
    <t>IMPRESSIONS</t>
  </si>
  <si>
    <t>CLICK-TROUGH RATE (CTR %)</t>
  </si>
  <si>
    <t>CLICKS</t>
  </si>
  <si>
    <t>COST PER CLICK (CPC)</t>
  </si>
  <si>
    <t>CONVERSION RATE (CVR %)</t>
  </si>
  <si>
    <t>CONVERSIONS</t>
  </si>
  <si>
    <t>CPA/CPL</t>
  </si>
  <si>
    <t>AVERAGE TICKET (€)</t>
  </si>
  <si>
    <t>TICKETS per PERIOD</t>
  </si>
  <si>
    <t>REVENUES PER USER</t>
  </si>
  <si>
    <t>EMAIL MARKETING</t>
  </si>
  <si>
    <t>E-MAIL FUNNEL</t>
  </si>
  <si>
    <t>COST PER REGISTER</t>
  </si>
  <si>
    <t>EMAILS SENT</t>
  </si>
  <si>
    <t>BOUNCE RATE (%)</t>
  </si>
  <si>
    <t>DELIVER</t>
  </si>
  <si>
    <t>OPEN RATE (%)</t>
  </si>
  <si>
    <t>MAILS OPEN</t>
  </si>
  <si>
    <t>ORGANIC</t>
  </si>
  <si>
    <t>VISISTS</t>
  </si>
  <si>
    <t>PAID SOCIAL (REPEAT-PURCHASE E-COMMERCE)</t>
  </si>
  <si>
    <t>NON-REPURCHASE RATE (period)</t>
  </si>
  <si>
    <t>AVERAGE ORDER VALUE (€)</t>
  </si>
  <si>
    <t>ORDERS per PERIOD</t>
  </si>
  <si>
    <t>APP_AD_SUPPORTED (FREE APP, AD-MONETIZED)</t>
  </si>
  <si>
    <t>APP INSTALL FUNNEL</t>
  </si>
  <si>
    <t>CPM ACQUISITION ADS (Cost per Mille)</t>
  </si>
  <si>
    <t>INSTALL RATE (%)</t>
  </si>
  <si>
    <t>INSTALLS</t>
  </si>
  <si>
    <t>CPI (Cost per Install)</t>
  </si>
  <si>
    <t>NEW ACTIVE USERS</t>
  </si>
  <si>
    <t>LOSSES (UNINSTALL/INACTIVE)</t>
  </si>
  <si>
    <t>MONTHLY CHURN RATE</t>
  </si>
  <si>
    <t>ACTIVE USERS B.P.</t>
  </si>
  <si>
    <t>ACTIVE USERS E.P.</t>
  </si>
  <si>
    <t>AVERAGE ACTIVE USERS</t>
  </si>
  <si>
    <t>SESSIONS PER USER (month)</t>
  </si>
  <si>
    <t>AD IMPRESSIONS PER SESSION</t>
  </si>
  <si>
    <t>eCPM / RPM (€ per 1,000 impr.)</t>
  </si>
  <si>
    <t>TOTAL AD REVENUE</t>
  </si>
  <si>
    <t>ACTIVE USER LIFETIME</t>
  </si>
  <si>
    <t>ARPU (ad revenue/user)</t>
  </si>
  <si>
    <t>CAC (=CPI)</t>
  </si>
  <si>
    <t>LINKEDIN SOCIAL SELLING (B2B SUBSCRIPTION)</t>
  </si>
  <si>
    <t>SCENARIO (1=Conservative 2=Base 3=Optimistic)</t>
  </si>
  <si>
    <t>LINKEDIN FUNNEL</t>
  </si>
  <si>
    <t>INVESTMENT (labour + tools)</t>
  </si>
  <si>
    <t xml:space="preserve">  Labour (hours × €/h)</t>
  </si>
  <si>
    <t xml:space="preserve">  Tools (Sales Navigator + automation)</t>
  </si>
  <si>
    <t>RAMP-UP FACTOR (account warm-up)</t>
  </si>
  <si>
    <t>INVITATIONS SENT</t>
  </si>
  <si>
    <t>ACCEPTANCE RATE %</t>
  </si>
  <si>
    <t>CONNECTIONS ACCEPTED</t>
  </si>
  <si>
    <t>REPLY RATE % (of accepted)</t>
  </si>
  <si>
    <t>CONVERSATIONS</t>
  </si>
  <si>
    <t>REPLY → MEETING RATE %</t>
  </si>
  <si>
    <t>MEETINGS BOOKED</t>
  </si>
  <si>
    <t>SHOW RATE %</t>
  </si>
  <si>
    <t>MEETINGS HELD</t>
  </si>
  <si>
    <t>OPPORTUNITY RATE % (qualified)</t>
  </si>
  <si>
    <t>OPPORTUNITIES</t>
  </si>
  <si>
    <t>CLOSE RATE %</t>
  </si>
  <si>
    <t>CUSTOMERS WON (1-month sales cycle)</t>
  </si>
  <si>
    <t>CPA / CAC (investment ÷ customers)</t>
  </si>
  <si>
    <t>MONTHLY SUBSCRIPTION PRICE (€)</t>
  </si>
  <si>
    <t>BILLINGS per PERIOD</t>
  </si>
  <si>
    <t>CUSTOMER LIFE TIME (months)</t>
  </si>
  <si>
    <t>ARPU (monthly)</t>
  </si>
  <si>
    <t>PAYBACK (months of ARPU)</t>
  </si>
  <si>
    <t>LTV : CAC (target ≥ 3x)</t>
  </si>
  <si>
    <t>ASSUMPTIONS BY SCENARIO</t>
  </si>
  <si>
    <t>Edit blue cells; yellow column feeds the model</t>
  </si>
  <si>
    <t>Driver</t>
  </si>
  <si>
    <t>Conservative</t>
  </si>
  <si>
    <t>Base</t>
  </si>
  <si>
    <t>Optimistic</t>
  </si>
  <si>
    <t>SELECTED</t>
  </si>
  <si>
    <t>Note / benchmark</t>
  </si>
  <si>
    <t>Seller accounts (#)</t>
  </si>
  <si>
    <t>Founder / SDR profiles running outreach</t>
  </si>
  <si>
    <t>Invitations per week per account</t>
  </si>
  <si>
    <t>LinkedIn weekly cap ≈ 100 for most accounts; stay below to protect the account</t>
  </si>
  <si>
    <t>Hours per month per account</t>
  </si>
  <si>
    <t>Profile, content, research, messaging, follow-up</t>
  </si>
  <si>
    <t>Labour cost (€/hour)</t>
  </si>
  <si>
    <t>Loaded cost of the person doing outreach (illustrative)</t>
  </si>
  <si>
    <t>Tools per account (€/month)</t>
  </si>
  <si>
    <t>Sales Navigator Core ≈ $90-120/mo (annual vs monthly) + optional automation</t>
  </si>
  <si>
    <t>Connection acceptance rate</t>
  </si>
  <si>
    <t>Indicative outreach benchmarks: ~15-45%, ~28% median; higher with warm, personalised notes</t>
  </si>
  <si>
    <t>Reply rate (of accepted)</t>
  </si>
  <si>
    <t>Indicative: ~10-20% of new connections reply to a first message</t>
  </si>
  <si>
    <t>Reply → meeting rate</t>
  </si>
  <si>
    <t>Share of conversations that end in a booked call</t>
  </si>
  <si>
    <t>Meeting show rate</t>
  </si>
  <si>
    <t>Typical B2B no-show 20-30%</t>
  </si>
  <si>
    <t>Opportunity rate (qualified)</t>
  </si>
  <si>
    <t>Share of held meetings that become a real opportunity</t>
  </si>
  <si>
    <t>Close rate</t>
  </si>
  <si>
    <t>Opportunity → customer; depends on ticket size and cycle</t>
  </si>
  <si>
    <t>Monthly subscription price (€)</t>
  </si>
  <si>
    <t>B2B SaaS / service subscription (illustrative)</t>
  </si>
  <si>
    <t>Monthly churn rate</t>
  </si>
  <si>
    <t>B2B SMB: 2-4% monthly; lifetime = 1/churn</t>
  </si>
  <si>
    <t>Benchmarks are indicative ranges from public LinkedIn outreach/sales-benchmark sources; replace with your own campaign data. Customers close 1 month after the opportunity is created.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</si>
</sst>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mm/dd/yyyy"/>
    <numFmt numFmtId="165" formatCode="mmm"/>
    <numFmt numFmtId="166" formatCode="[$-409]mmmm\ d&quot;, &quot;yyyy;@"/>
    <numFmt numFmtId="167" formatCode="[$-409]h:mm\ AM/PM;@"/>
    <numFmt numFmtId="168" formatCode="#,##0_ ;\-#,##0\ "/>
    <numFmt numFmtId="169" formatCode="#,##0.0_ ;\-#,##0.0\ "/>
    <numFmt numFmtId="170" formatCode="_-* #,##0.00\ [$€-C0A]_-;\-* #,##0.00\ [$€-C0A]_-;_-* \-??\ [$€-C0A]_-;_-@_-"/>
    <numFmt numFmtId="171" formatCode="\$#,##0.00"/>
    <numFmt numFmtId="172" formatCode="_(\$* #,##0.00_);_(\$* \(#,##0.00\);_(\$* \-??_);_(@_)"/>
    <numFmt numFmtId="173" formatCode="_-* #,##0\ [$€-C0A]_-;\-* #,##0\ [$€-C0A]_-;_-* \-??\ [$€-C0A]_-;_-@_-"/>
    <numFmt numFmtId="174" formatCode="#,##0&quot; €&quot;"/>
    <numFmt numFmtId="175" formatCode="#,##0.0&quot; €&quot;"/>
    <numFmt numFmtId="176" formatCode="_-* #,##0&quot; €&quot;_-;\-* #,##0&quot; €&quot;_-;_-* \-??&quot; €&quot;_-;_-@_-"/>
    <numFmt numFmtId="177" formatCode="_-* #,##0.00&quot; €&quot;_-;\-* #,##0.00&quot; €&quot;_-;_-* \-??&quot; €&quot;_-;_-@_-"/>
    <numFmt numFmtId="178" formatCode="#,##0&quot; €&quot;;\-#,##0&quot; €&quot;;\-"/>
    <numFmt numFmtId="179" formatCode="0.0%"/>
    <numFmt numFmtId="180" formatCode="#,##0.0;\-#,##0.0;\-"/>
    <numFmt numFmtId="181" formatCode="0.0"/>
    <numFmt numFmtId="182" formatCode="0.0\x"/>
  </numFmts>
  <fonts count="23" x14ac:knownFonts="1">
    <font>
      <sz val="12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2"/>
      <color theme="1"/>
      <name val="Arial"/>
      <charset val="1"/>
    </font>
    <font>
      <b/>
      <sz val="20"/>
      <color theme="0" tint="-0.499984740745262"/>
      <name val="Century Gothic"/>
      <family val="1"/>
      <charset val="1"/>
    </font>
    <font>
      <b/>
      <sz val="10"/>
      <color theme="0"/>
      <name val="Century Gothic"/>
      <family val="1"/>
      <charset val="1"/>
    </font>
    <font>
      <b/>
      <sz val="11"/>
      <color theme="1"/>
      <name val="Century Gothic"/>
      <family val="1"/>
      <charset val="1"/>
    </font>
    <font>
      <b/>
      <sz val="36"/>
      <color theme="9" tint="-0.249977111117893"/>
      <name val="Century Gothic"/>
      <family val="1"/>
      <charset val="1"/>
    </font>
    <font>
      <sz val="12"/>
      <color theme="1"/>
      <name val="Century Gothic"/>
      <family val="1"/>
      <charset val="1"/>
    </font>
    <font>
      <sz val="12"/>
      <color theme="0"/>
      <name val="Century Gothic"/>
      <family val="1"/>
      <charset val="1"/>
    </font>
    <font>
      <b/>
      <sz val="11"/>
      <color theme="0"/>
      <name val="Century Gothic"/>
      <family val="1"/>
      <charset val="1"/>
    </font>
    <font>
      <b/>
      <sz val="10"/>
      <color theme="1"/>
      <name val="Century Gothic"/>
      <family val="1"/>
      <charset val="1"/>
    </font>
    <font>
      <sz val="10"/>
      <color theme="1"/>
      <name val="Century Gothic"/>
      <family val="1"/>
      <charset val="1"/>
    </font>
    <font>
      <sz val="10"/>
      <color theme="1"/>
      <name val="Century Gothic"/>
      <family val="2"/>
      <charset val="1"/>
    </font>
    <font>
      <b/>
      <sz val="10"/>
      <color theme="9" tint="-0.249977111117893"/>
      <name val="Century Gothic"/>
      <family val="2"/>
      <charset val="1"/>
    </font>
    <font>
      <b/>
      <sz val="10"/>
      <color theme="1"/>
      <name val="Century Gothic"/>
      <family val="2"/>
      <charset val="1"/>
    </font>
    <font>
      <b/>
      <sz val="10"/>
      <name val="Arial"/>
      <charset val="1"/>
    </font>
    <font>
      <b/>
      <sz val="11"/>
      <color rgb="FF0000FF"/>
      <name val="Arial"/>
      <charset val="1"/>
    </font>
    <font>
      <sz val="10"/>
      <color rgb="FF0000FF"/>
      <name val="Arial"/>
      <charset val="1"/>
    </font>
    <font>
      <b/>
      <sz val="12"/>
      <name val="Arial"/>
      <charset val="1"/>
    </font>
    <font>
      <i/>
      <sz val="9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sz val="12"/>
      <color theme="1"/>
      <name val="Calibri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3" tint="-0.249977111117893"/>
        <bgColor rgb="FF3B3838"/>
      </patternFill>
    </fill>
    <fill>
      <patternFill patternType="solid">
        <fgColor theme="1" tint="0.49989318521683401"/>
        <bgColor rgb="FF808080"/>
      </patternFill>
    </fill>
    <fill>
      <patternFill patternType="solid">
        <fgColor theme="6" tint="-0.499984740745262"/>
        <bgColor rgb="FF595959"/>
      </patternFill>
    </fill>
    <fill>
      <patternFill patternType="solid">
        <fgColor theme="2" tint="-0.749992370372631"/>
        <bgColor rgb="FF333F50"/>
      </patternFill>
    </fill>
    <fill>
      <patternFill patternType="solid">
        <fgColor theme="1" tint="4.9897762993255407E-2"/>
        <bgColor rgb="FF000000"/>
      </patternFill>
    </fill>
    <fill>
      <patternFill patternType="solid">
        <fgColor theme="0" tint="-4.9989318521683403E-2"/>
        <bgColor rgb="FFEDEDED"/>
      </patternFill>
    </fill>
    <fill>
      <patternFill patternType="solid">
        <fgColor theme="0" tint="-0.14999847407452621"/>
        <bgColor rgb="FFDBDBDB"/>
      </patternFill>
    </fill>
    <fill>
      <patternFill patternType="solid">
        <fgColor theme="3" tint="0.59987182226020086"/>
        <bgColor rgb="FFBFBFBF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2" tint="-0.249977111117893"/>
        <bgColor rgb="FFADB9CA"/>
      </patternFill>
    </fill>
    <fill>
      <patternFill patternType="solid">
        <fgColor theme="3" tint="0.79989013336588644"/>
        <bgColor rgb="FFDBDBDB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9" tint="0.59987182226020086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595959"/>
        <bgColor rgb="FF535353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172" fontId="22" fillId="0" borderId="0"/>
    <xf numFmtId="9" fontId="22" fillId="0" borderId="0"/>
    <xf numFmtId="0" fontId="1" fillId="0" borderId="0"/>
  </cellStyleXfs>
  <cellXfs count="172">
    <xf numFmtId="0" fontId="0" fillId="0" borderId="0" xfId="0"/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 indent="1"/>
    </xf>
    <xf numFmtId="0" fontId="10" fillId="8" borderId="1" xfId="0" applyFont="1" applyFill="1" applyBorder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165" fontId="9" fillId="6" borderId="1" xfId="0" applyNumberFormat="1" applyFont="1" applyFill="1" applyBorder="1" applyAlignment="1">
      <alignment horizontal="center" vertical="center"/>
    </xf>
    <xf numFmtId="165" fontId="9" fillId="6" borderId="2" xfId="0" applyNumberFormat="1" applyFont="1" applyFill="1" applyBorder="1" applyAlignment="1">
      <alignment horizontal="center" vertical="center"/>
    </xf>
    <xf numFmtId="166" fontId="9" fillId="7" borderId="3" xfId="0" applyNumberFormat="1" applyFont="1" applyFill="1" applyBorder="1" applyAlignment="1">
      <alignment horizontal="center" vertical="center"/>
    </xf>
    <xf numFmtId="167" fontId="11" fillId="9" borderId="1" xfId="0" applyNumberFormat="1" applyFont="1" applyFill="1" applyBorder="1" applyAlignment="1">
      <alignment horizontal="left" vertical="center" indent="1"/>
    </xf>
    <xf numFmtId="168" fontId="11" fillId="10" borderId="1" xfId="0" applyNumberFormat="1" applyFont="1" applyFill="1" applyBorder="1" applyAlignment="1">
      <alignment horizontal="right" vertical="center" indent="1"/>
    </xf>
    <xf numFmtId="168" fontId="11" fillId="11" borderId="1" xfId="0" applyNumberFormat="1" applyFont="1" applyFill="1" applyBorder="1" applyAlignment="1">
      <alignment horizontal="right" vertical="center" indent="1"/>
    </xf>
    <xf numFmtId="168" fontId="11" fillId="12" borderId="1" xfId="0" applyNumberFormat="1" applyFont="1" applyFill="1" applyBorder="1" applyAlignment="1">
      <alignment horizontal="right" vertical="center" indent="1"/>
    </xf>
    <xf numFmtId="168" fontId="11" fillId="12" borderId="2" xfId="0" applyNumberFormat="1" applyFont="1" applyFill="1" applyBorder="1" applyAlignment="1">
      <alignment horizontal="right" vertical="center" indent="1"/>
    </xf>
    <xf numFmtId="168" fontId="11" fillId="8" borderId="3" xfId="0" applyNumberFormat="1" applyFont="1" applyFill="1" applyBorder="1" applyAlignment="1">
      <alignment horizontal="right" vertical="center" indent="1"/>
    </xf>
    <xf numFmtId="167" fontId="11" fillId="8" borderId="1" xfId="0" applyNumberFormat="1" applyFont="1" applyFill="1" applyBorder="1" applyAlignment="1">
      <alignment horizontal="left" vertical="center" indent="1"/>
    </xf>
    <xf numFmtId="169" fontId="11" fillId="13" borderId="1" xfId="0" applyNumberFormat="1" applyFont="1" applyFill="1" applyBorder="1" applyAlignment="1">
      <alignment horizontal="right" vertical="center" indent="1"/>
    </xf>
    <xf numFmtId="169" fontId="11" fillId="14" borderId="1" xfId="0" applyNumberFormat="1" applyFont="1" applyFill="1" applyBorder="1" applyAlignment="1">
      <alignment horizontal="right" vertical="center" indent="1"/>
    </xf>
    <xf numFmtId="169" fontId="11" fillId="15" borderId="1" xfId="0" applyNumberFormat="1" applyFont="1" applyFill="1" applyBorder="1" applyAlignment="1">
      <alignment horizontal="right" vertical="center" indent="1"/>
    </xf>
    <xf numFmtId="169" fontId="11" fillId="15" borderId="2" xfId="0" applyNumberFormat="1" applyFont="1" applyFill="1" applyBorder="1" applyAlignment="1">
      <alignment horizontal="right" vertical="center" indent="1"/>
    </xf>
    <xf numFmtId="168" fontId="11" fillId="0" borderId="3" xfId="0" applyNumberFormat="1" applyFont="1" applyBorder="1" applyAlignment="1">
      <alignment horizontal="right" vertical="center" indent="1"/>
    </xf>
    <xf numFmtId="9" fontId="11" fillId="11" borderId="1" xfId="2" applyFont="1" applyFill="1" applyBorder="1" applyAlignment="1">
      <alignment horizontal="right" vertical="center" indent="1"/>
    </xf>
    <xf numFmtId="9" fontId="11" fillId="10" borderId="1" xfId="2" applyFont="1" applyFill="1" applyBorder="1" applyAlignment="1">
      <alignment horizontal="right" vertical="center" indent="1"/>
    </xf>
    <xf numFmtId="9" fontId="11" fillId="12" borderId="1" xfId="2" applyFont="1" applyFill="1" applyBorder="1" applyAlignment="1">
      <alignment horizontal="right" vertical="center" indent="1"/>
    </xf>
    <xf numFmtId="9" fontId="11" fillId="12" borderId="2" xfId="2" applyFont="1" applyFill="1" applyBorder="1" applyAlignment="1">
      <alignment horizontal="right" vertical="center" indent="1"/>
    </xf>
    <xf numFmtId="9" fontId="11" fillId="8" borderId="3" xfId="2" applyFont="1" applyFill="1" applyBorder="1" applyAlignment="1">
      <alignment horizontal="right" vertical="center" indent="1"/>
    </xf>
    <xf numFmtId="9" fontId="2" fillId="0" borderId="0" xfId="2" applyFont="1"/>
    <xf numFmtId="168" fontId="11" fillId="13" borderId="1" xfId="0" applyNumberFormat="1" applyFont="1" applyFill="1" applyBorder="1" applyAlignment="1">
      <alignment horizontal="right" vertical="center" indent="1"/>
    </xf>
    <xf numFmtId="168" fontId="11" fillId="14" borderId="1" xfId="0" applyNumberFormat="1" applyFont="1" applyFill="1" applyBorder="1" applyAlignment="1">
      <alignment horizontal="right" vertical="center" indent="1"/>
    </xf>
    <xf numFmtId="168" fontId="11" fillId="15" borderId="1" xfId="0" applyNumberFormat="1" applyFont="1" applyFill="1" applyBorder="1" applyAlignment="1">
      <alignment horizontal="right" vertical="center" indent="1"/>
    </xf>
    <xf numFmtId="168" fontId="11" fillId="15" borderId="2" xfId="0" applyNumberFormat="1" applyFont="1" applyFill="1" applyBorder="1" applyAlignment="1">
      <alignment horizontal="right" vertical="center" indent="1"/>
    </xf>
    <xf numFmtId="167" fontId="10" fillId="9" borderId="1" xfId="0" applyNumberFormat="1" applyFont="1" applyFill="1" applyBorder="1" applyAlignment="1">
      <alignment horizontal="left" vertical="center" indent="1"/>
    </xf>
    <xf numFmtId="0" fontId="7" fillId="4" borderId="4" xfId="0" applyFont="1" applyFill="1" applyBorder="1"/>
    <xf numFmtId="0" fontId="7" fillId="4" borderId="5" xfId="0" applyFont="1" applyFill="1" applyBorder="1"/>
    <xf numFmtId="0" fontId="7" fillId="4" borderId="3" xfId="0" applyFont="1" applyFill="1" applyBorder="1"/>
    <xf numFmtId="170" fontId="11" fillId="10" borderId="1" xfId="0" applyNumberFormat="1" applyFont="1" applyFill="1" applyBorder="1" applyAlignment="1">
      <alignment horizontal="right" vertical="center" indent="1"/>
    </xf>
    <xf numFmtId="170" fontId="11" fillId="11" borderId="1" xfId="0" applyNumberFormat="1" applyFont="1" applyFill="1" applyBorder="1" applyAlignment="1">
      <alignment horizontal="right" vertical="center" indent="1"/>
    </xf>
    <xf numFmtId="170" fontId="11" fillId="12" borderId="1" xfId="0" applyNumberFormat="1" applyFont="1" applyFill="1" applyBorder="1" applyAlignment="1">
      <alignment horizontal="right" vertical="center" indent="1"/>
    </xf>
    <xf numFmtId="170" fontId="11" fillId="12" borderId="2" xfId="0" applyNumberFormat="1" applyFont="1" applyFill="1" applyBorder="1" applyAlignment="1">
      <alignment horizontal="right" vertical="center" indent="1"/>
    </xf>
    <xf numFmtId="171" fontId="11" fillId="8" borderId="3" xfId="0" applyNumberFormat="1" applyFont="1" applyFill="1" applyBorder="1" applyAlignment="1">
      <alignment horizontal="right" vertical="center" indent="1"/>
    </xf>
    <xf numFmtId="173" fontId="11" fillId="13" borderId="1" xfId="1" applyNumberFormat="1" applyFont="1" applyFill="1" applyBorder="1" applyAlignment="1">
      <alignment horizontal="right" vertical="center" indent="1"/>
    </xf>
    <xf numFmtId="173" fontId="11" fillId="14" borderId="1" xfId="1" applyNumberFormat="1" applyFont="1" applyFill="1" applyBorder="1" applyAlignment="1">
      <alignment horizontal="right" vertical="center" indent="1"/>
    </xf>
    <xf numFmtId="173" fontId="11" fillId="15" borderId="1" xfId="1" applyNumberFormat="1" applyFont="1" applyFill="1" applyBorder="1" applyAlignment="1">
      <alignment horizontal="right" vertical="center" indent="1"/>
    </xf>
    <xf numFmtId="173" fontId="11" fillId="15" borderId="2" xfId="1" applyNumberFormat="1" applyFont="1" applyFill="1" applyBorder="1" applyAlignment="1">
      <alignment horizontal="right" vertical="center" indent="1"/>
    </xf>
    <xf numFmtId="173" fontId="11" fillId="0" borderId="3" xfId="0" applyNumberFormat="1" applyFont="1" applyBorder="1" applyAlignment="1">
      <alignment horizontal="right" vertical="center" indent="1"/>
    </xf>
    <xf numFmtId="9" fontId="10" fillId="10" borderId="1" xfId="2" applyFont="1" applyFill="1" applyBorder="1" applyAlignment="1">
      <alignment horizontal="right" vertical="center" indent="1"/>
    </xf>
    <xf numFmtId="9" fontId="10" fillId="11" borderId="1" xfId="2" applyFont="1" applyFill="1" applyBorder="1" applyAlignment="1">
      <alignment horizontal="right" vertical="center" indent="1"/>
    </xf>
    <xf numFmtId="9" fontId="10" fillId="12" borderId="1" xfId="2" applyFont="1" applyFill="1" applyBorder="1" applyAlignment="1">
      <alignment horizontal="right" vertical="center" indent="1"/>
    </xf>
    <xf numFmtId="9" fontId="10" fillId="12" borderId="2" xfId="2" applyFont="1" applyFill="1" applyBorder="1" applyAlignment="1">
      <alignment horizontal="right" vertical="center" indent="1"/>
    </xf>
    <xf numFmtId="9" fontId="10" fillId="8" borderId="3" xfId="2" applyFont="1" applyFill="1" applyBorder="1" applyAlignment="1">
      <alignment horizontal="right" vertical="center" indent="1"/>
    </xf>
    <xf numFmtId="173" fontId="11" fillId="10" borderId="1" xfId="0" applyNumberFormat="1" applyFont="1" applyFill="1" applyBorder="1" applyAlignment="1">
      <alignment horizontal="right" vertical="center" indent="1"/>
    </xf>
    <xf numFmtId="173" fontId="11" fillId="11" borderId="1" xfId="0" applyNumberFormat="1" applyFont="1" applyFill="1" applyBorder="1" applyAlignment="1">
      <alignment horizontal="right" vertical="center" indent="1"/>
    </xf>
    <xf numFmtId="173" fontId="11" fillId="12" borderId="1" xfId="0" applyNumberFormat="1" applyFont="1" applyFill="1" applyBorder="1" applyAlignment="1">
      <alignment horizontal="right" vertical="center" indent="1"/>
    </xf>
    <xf numFmtId="173" fontId="11" fillId="12" borderId="2" xfId="0" applyNumberFormat="1" applyFont="1" applyFill="1" applyBorder="1" applyAlignment="1">
      <alignment horizontal="right" vertical="center" indent="1"/>
    </xf>
    <xf numFmtId="174" fontId="11" fillId="8" borderId="3" xfId="0" applyNumberFormat="1" applyFont="1" applyFill="1" applyBorder="1" applyAlignment="1">
      <alignment horizontal="right" vertical="center" indent="1"/>
    </xf>
    <xf numFmtId="3" fontId="11" fillId="10" borderId="1" xfId="0" applyNumberFormat="1" applyFont="1" applyFill="1" applyBorder="1" applyAlignment="1">
      <alignment horizontal="right" vertical="center" indent="1"/>
    </xf>
    <xf numFmtId="3" fontId="11" fillId="11" borderId="1" xfId="0" applyNumberFormat="1" applyFont="1" applyFill="1" applyBorder="1" applyAlignment="1">
      <alignment horizontal="right" vertical="center" indent="1"/>
    </xf>
    <xf numFmtId="3" fontId="11" fillId="12" borderId="1" xfId="0" applyNumberFormat="1" applyFont="1" applyFill="1" applyBorder="1" applyAlignment="1">
      <alignment horizontal="right" vertical="center" indent="1"/>
    </xf>
    <xf numFmtId="3" fontId="11" fillId="12" borderId="2" xfId="0" applyNumberFormat="1" applyFont="1" applyFill="1" applyBorder="1" applyAlignment="1">
      <alignment horizontal="right" vertical="center" indent="1"/>
    </xf>
    <xf numFmtId="4" fontId="11" fillId="8" borderId="3" xfId="0" applyNumberFormat="1" applyFont="1" applyFill="1" applyBorder="1" applyAlignment="1">
      <alignment horizontal="right" vertical="center" indent="1"/>
    </xf>
    <xf numFmtId="175" fontId="11" fillId="13" borderId="1" xfId="0" applyNumberFormat="1" applyFont="1" applyFill="1" applyBorder="1" applyAlignment="1">
      <alignment horizontal="right" vertical="center" indent="1"/>
    </xf>
    <xf numFmtId="175" fontId="11" fillId="14" borderId="1" xfId="0" applyNumberFormat="1" applyFont="1" applyFill="1" applyBorder="1" applyAlignment="1">
      <alignment horizontal="right" vertical="center" indent="1"/>
    </xf>
    <xf numFmtId="175" fontId="11" fillId="15" borderId="1" xfId="0" applyNumberFormat="1" applyFont="1" applyFill="1" applyBorder="1" applyAlignment="1">
      <alignment horizontal="right" vertical="center" indent="1"/>
    </xf>
    <xf numFmtId="175" fontId="11" fillId="15" borderId="2" xfId="0" applyNumberFormat="1" applyFont="1" applyFill="1" applyBorder="1" applyAlignment="1">
      <alignment horizontal="right" vertical="center" indent="1"/>
    </xf>
    <xf numFmtId="175" fontId="11" fillId="0" borderId="3" xfId="0" applyNumberFormat="1" applyFont="1" applyBorder="1" applyAlignment="1">
      <alignment horizontal="right" vertical="center" indent="1"/>
    </xf>
    <xf numFmtId="167" fontId="12" fillId="9" borderId="1" xfId="0" applyNumberFormat="1" applyFont="1" applyFill="1" applyBorder="1" applyAlignment="1">
      <alignment horizontal="left" vertical="center" indent="1"/>
    </xf>
    <xf numFmtId="173" fontId="12" fillId="10" borderId="1" xfId="2" applyNumberFormat="1" applyFont="1" applyFill="1" applyBorder="1" applyAlignment="1">
      <alignment horizontal="right" vertical="center" indent="1"/>
    </xf>
    <xf numFmtId="174" fontId="12" fillId="11" borderId="1" xfId="2" applyNumberFormat="1" applyFont="1" applyFill="1" applyBorder="1" applyAlignment="1">
      <alignment horizontal="right" vertical="center" indent="1"/>
    </xf>
    <xf numFmtId="174" fontId="12" fillId="10" borderId="1" xfId="2" applyNumberFormat="1" applyFont="1" applyFill="1" applyBorder="1" applyAlignment="1">
      <alignment horizontal="right" vertical="center" indent="1"/>
    </xf>
    <xf numFmtId="174" fontId="12" fillId="12" borderId="1" xfId="2" applyNumberFormat="1" applyFont="1" applyFill="1" applyBorder="1" applyAlignment="1">
      <alignment horizontal="right" vertical="center" indent="1"/>
    </xf>
    <xf numFmtId="174" fontId="12" fillId="12" borderId="2" xfId="2" applyNumberFormat="1" applyFont="1" applyFill="1" applyBorder="1" applyAlignment="1">
      <alignment horizontal="right" vertical="center" indent="1"/>
    </xf>
    <xf numFmtId="174" fontId="10" fillId="8" borderId="3" xfId="2" applyNumberFormat="1" applyFont="1" applyFill="1" applyBorder="1" applyAlignment="1">
      <alignment horizontal="right" vertical="center" indent="1"/>
    </xf>
    <xf numFmtId="174" fontId="11" fillId="13" borderId="1" xfId="0" applyNumberFormat="1" applyFont="1" applyFill="1" applyBorder="1" applyAlignment="1">
      <alignment horizontal="right" vertical="center" indent="1"/>
    </xf>
    <xf numFmtId="174" fontId="11" fillId="14" borderId="1" xfId="0" applyNumberFormat="1" applyFont="1" applyFill="1" applyBorder="1" applyAlignment="1">
      <alignment horizontal="right" vertical="center" indent="1"/>
    </xf>
    <xf numFmtId="174" fontId="11" fillId="15" borderId="1" xfId="0" applyNumberFormat="1" applyFont="1" applyFill="1" applyBorder="1" applyAlignment="1">
      <alignment horizontal="right" vertical="center" indent="1"/>
    </xf>
    <xf numFmtId="174" fontId="11" fillId="15" borderId="2" xfId="0" applyNumberFormat="1" applyFont="1" applyFill="1" applyBorder="1" applyAlignment="1">
      <alignment horizontal="right" vertical="center" indent="1"/>
    </xf>
    <xf numFmtId="174" fontId="11" fillId="0" borderId="3" xfId="0" applyNumberFormat="1" applyFont="1" applyBorder="1" applyAlignment="1">
      <alignment horizontal="right" vertical="center" indent="1"/>
    </xf>
    <xf numFmtId="9" fontId="12" fillId="10" borderId="1" xfId="2" applyFont="1" applyFill="1" applyBorder="1" applyAlignment="1">
      <alignment horizontal="right" vertical="center" indent="1"/>
    </xf>
    <xf numFmtId="9" fontId="12" fillId="11" borderId="1" xfId="2" applyFont="1" applyFill="1" applyBorder="1" applyAlignment="1">
      <alignment horizontal="right" vertical="center" indent="1"/>
    </xf>
    <xf numFmtId="9" fontId="12" fillId="12" borderId="1" xfId="2" applyFont="1" applyFill="1" applyBorder="1" applyAlignment="1">
      <alignment horizontal="right" vertical="center" indent="1"/>
    </xf>
    <xf numFmtId="2" fontId="11" fillId="13" borderId="1" xfId="0" applyNumberFormat="1" applyFont="1" applyFill="1" applyBorder="1" applyAlignment="1">
      <alignment horizontal="right" vertical="center" indent="1"/>
    </xf>
    <xf numFmtId="2" fontId="11" fillId="14" borderId="1" xfId="0" applyNumberFormat="1" applyFont="1" applyFill="1" applyBorder="1" applyAlignment="1">
      <alignment horizontal="right" vertical="center" indent="1"/>
    </xf>
    <xf numFmtId="2" fontId="11" fillId="15" borderId="1" xfId="0" applyNumberFormat="1" applyFont="1" applyFill="1" applyBorder="1" applyAlignment="1">
      <alignment horizontal="right" vertical="center" indent="1"/>
    </xf>
    <xf numFmtId="2" fontId="11" fillId="15" borderId="2" xfId="0" applyNumberFormat="1" applyFont="1" applyFill="1" applyBorder="1" applyAlignment="1">
      <alignment horizontal="right" vertical="center" indent="1"/>
    </xf>
    <xf numFmtId="2" fontId="11" fillId="0" borderId="3" xfId="0" applyNumberFormat="1" applyFont="1" applyBorder="1" applyAlignment="1">
      <alignment horizontal="right" vertical="center" indent="1"/>
    </xf>
    <xf numFmtId="173" fontId="13" fillId="16" borderId="1" xfId="1" applyNumberFormat="1" applyFont="1" applyFill="1" applyBorder="1" applyAlignment="1">
      <alignment horizontal="right" vertical="center" indent="1"/>
    </xf>
    <xf numFmtId="173" fontId="11" fillId="8" borderId="3" xfId="0" applyNumberFormat="1" applyFont="1" applyFill="1" applyBorder="1" applyAlignment="1">
      <alignment horizontal="right" vertical="center" indent="1"/>
    </xf>
    <xf numFmtId="176" fontId="11" fillId="14" borderId="1" xfId="1" applyNumberFormat="1" applyFont="1" applyFill="1" applyBorder="1" applyAlignment="1">
      <alignment horizontal="right" vertical="center" indent="1"/>
    </xf>
    <xf numFmtId="176" fontId="11" fillId="13" borderId="1" xfId="1" applyNumberFormat="1" applyFont="1" applyFill="1" applyBorder="1" applyAlignment="1">
      <alignment horizontal="right" vertical="center" indent="1"/>
    </xf>
    <xf numFmtId="176" fontId="11" fillId="15" borderId="1" xfId="1" applyNumberFormat="1" applyFont="1" applyFill="1" applyBorder="1" applyAlignment="1">
      <alignment horizontal="right" vertical="center" indent="1"/>
    </xf>
    <xf numFmtId="176" fontId="11" fillId="15" borderId="2" xfId="1" applyNumberFormat="1" applyFont="1" applyFill="1" applyBorder="1" applyAlignment="1">
      <alignment horizontal="right" vertical="center" indent="1"/>
    </xf>
    <xf numFmtId="176" fontId="11" fillId="0" borderId="3" xfId="1" applyNumberFormat="1" applyFont="1" applyBorder="1" applyAlignment="1">
      <alignment horizontal="right" vertical="center" indent="1"/>
    </xf>
    <xf numFmtId="3" fontId="11" fillId="10" borderId="1" xfId="2" applyNumberFormat="1" applyFont="1" applyFill="1" applyBorder="1" applyAlignment="1">
      <alignment horizontal="right" vertical="center" indent="1"/>
    </xf>
    <xf numFmtId="3" fontId="11" fillId="11" borderId="1" xfId="2" applyNumberFormat="1" applyFont="1" applyFill="1" applyBorder="1" applyAlignment="1">
      <alignment horizontal="right" vertical="center" indent="1"/>
    </xf>
    <xf numFmtId="3" fontId="11" fillId="12" borderId="1" xfId="2" applyNumberFormat="1" applyFont="1" applyFill="1" applyBorder="1" applyAlignment="1">
      <alignment horizontal="right" vertical="center" indent="1"/>
    </xf>
    <xf numFmtId="3" fontId="11" fillId="12" borderId="2" xfId="2" applyNumberFormat="1" applyFont="1" applyFill="1" applyBorder="1" applyAlignment="1">
      <alignment horizontal="right" vertical="center" indent="1"/>
    </xf>
    <xf numFmtId="9" fontId="13" fillId="16" borderId="1" xfId="2" applyFont="1" applyFill="1" applyBorder="1" applyAlignment="1">
      <alignment horizontal="right" vertical="center" indent="1"/>
    </xf>
    <xf numFmtId="9" fontId="11" fillId="14" borderId="1" xfId="2" applyFont="1" applyFill="1" applyBorder="1" applyAlignment="1">
      <alignment horizontal="right" vertical="center" indent="1"/>
    </xf>
    <xf numFmtId="9" fontId="11" fillId="13" borderId="1" xfId="2" applyFont="1" applyFill="1" applyBorder="1" applyAlignment="1">
      <alignment horizontal="right" vertical="center" indent="1"/>
    </xf>
    <xf numFmtId="9" fontId="11" fillId="15" borderId="1" xfId="2" applyFont="1" applyFill="1" applyBorder="1" applyAlignment="1">
      <alignment horizontal="right" vertical="center" indent="1"/>
    </xf>
    <xf numFmtId="9" fontId="11" fillId="15" borderId="2" xfId="2" applyFont="1" applyFill="1" applyBorder="1" applyAlignment="1">
      <alignment horizontal="right" vertical="center" indent="1"/>
    </xf>
    <xf numFmtId="9" fontId="11" fillId="0" borderId="3" xfId="2" applyFont="1" applyBorder="1" applyAlignment="1">
      <alignment horizontal="right" vertical="center" indent="1"/>
    </xf>
    <xf numFmtId="167" fontId="14" fillId="8" borderId="1" xfId="0" applyNumberFormat="1" applyFont="1" applyFill="1" applyBorder="1" applyAlignment="1">
      <alignment horizontal="left" vertical="center" indent="1"/>
    </xf>
    <xf numFmtId="170" fontId="13" fillId="16" borderId="1" xfId="1" applyNumberFormat="1" applyFont="1" applyFill="1" applyBorder="1" applyAlignment="1">
      <alignment horizontal="right" vertical="center" indent="1"/>
    </xf>
    <xf numFmtId="170" fontId="11" fillId="8" borderId="3" xfId="0" applyNumberFormat="1" applyFont="1" applyFill="1" applyBorder="1" applyAlignment="1">
      <alignment horizontal="right" vertical="center" indent="1"/>
    </xf>
    <xf numFmtId="168" fontId="13" fillId="16" borderId="1" xfId="1" applyNumberFormat="1" applyFont="1" applyFill="1" applyBorder="1" applyAlignment="1">
      <alignment horizontal="right" vertical="center" indent="1"/>
    </xf>
    <xf numFmtId="168" fontId="11" fillId="14" borderId="1" xfId="1" applyNumberFormat="1" applyFont="1" applyFill="1" applyBorder="1" applyAlignment="1">
      <alignment horizontal="right" vertical="center" indent="1"/>
    </xf>
    <xf numFmtId="168" fontId="11" fillId="13" borderId="1" xfId="1" applyNumberFormat="1" applyFont="1" applyFill="1" applyBorder="1" applyAlignment="1">
      <alignment horizontal="right" vertical="center" indent="1"/>
    </xf>
    <xf numFmtId="168" fontId="11" fillId="15" borderId="1" xfId="1" applyNumberFormat="1" applyFont="1" applyFill="1" applyBorder="1" applyAlignment="1">
      <alignment horizontal="right" vertical="center" indent="1"/>
    </xf>
    <xf numFmtId="168" fontId="11" fillId="15" borderId="2" xfId="1" applyNumberFormat="1" applyFont="1" applyFill="1" applyBorder="1" applyAlignment="1">
      <alignment horizontal="right" vertical="center" indent="1"/>
    </xf>
    <xf numFmtId="170" fontId="12" fillId="10" borderId="1" xfId="2" applyNumberFormat="1" applyFont="1" applyFill="1" applyBorder="1" applyAlignment="1">
      <alignment horizontal="right" vertical="center" indent="1"/>
    </xf>
    <xf numFmtId="177" fontId="12" fillId="11" borderId="1" xfId="1" applyNumberFormat="1" applyFont="1" applyFill="1" applyBorder="1" applyAlignment="1">
      <alignment horizontal="right" vertical="center" indent="1"/>
    </xf>
    <xf numFmtId="177" fontId="12" fillId="10" borderId="1" xfId="1" applyNumberFormat="1" applyFont="1" applyFill="1" applyBorder="1" applyAlignment="1">
      <alignment horizontal="right" vertical="center" indent="1"/>
    </xf>
    <xf numFmtId="177" fontId="12" fillId="12" borderId="1" xfId="1" applyNumberFormat="1" applyFont="1" applyFill="1" applyBorder="1" applyAlignment="1">
      <alignment horizontal="right" vertical="center" indent="1"/>
    </xf>
    <xf numFmtId="177" fontId="12" fillId="12" borderId="2" xfId="1" applyNumberFormat="1" applyFont="1" applyFill="1" applyBorder="1" applyAlignment="1">
      <alignment horizontal="right" vertical="center" indent="1"/>
    </xf>
    <xf numFmtId="3" fontId="11" fillId="8" borderId="3" xfId="2" applyNumberFormat="1" applyFont="1" applyFill="1" applyBorder="1" applyAlignment="1">
      <alignment horizontal="right" vertical="center" indent="1"/>
    </xf>
    <xf numFmtId="169" fontId="11" fillId="10" borderId="1" xfId="0" applyNumberFormat="1" applyFont="1" applyFill="1" applyBorder="1" applyAlignment="1">
      <alignment horizontal="right" vertical="center" indent="1"/>
    </xf>
    <xf numFmtId="169" fontId="11" fillId="11" borderId="1" xfId="0" applyNumberFormat="1" applyFont="1" applyFill="1" applyBorder="1" applyAlignment="1">
      <alignment horizontal="right" vertical="center" indent="1"/>
    </xf>
    <xf numFmtId="169" fontId="11" fillId="12" borderId="1" xfId="0" applyNumberFormat="1" applyFont="1" applyFill="1" applyBorder="1" applyAlignment="1">
      <alignment horizontal="right" vertical="center" indent="1"/>
    </xf>
    <xf numFmtId="169" fontId="11" fillId="12" borderId="2" xfId="0" applyNumberFormat="1" applyFont="1" applyFill="1" applyBorder="1" applyAlignment="1">
      <alignment horizontal="right" vertical="center" indent="1"/>
    </xf>
    <xf numFmtId="169" fontId="11" fillId="8" borderId="3" xfId="0" applyNumberFormat="1" applyFont="1" applyFill="1" applyBorder="1" applyAlignment="1">
      <alignment horizontal="right" vertical="center" indent="1"/>
    </xf>
    <xf numFmtId="0" fontId="15" fillId="0" borderId="0" xfId="0" applyFont="1"/>
    <xf numFmtId="0" fontId="16" fillId="17" borderId="0" xfId="0" applyFont="1" applyFill="1" applyAlignment="1">
      <alignment horizontal="center"/>
    </xf>
    <xf numFmtId="178" fontId="13" fillId="16" borderId="1" xfId="1" applyNumberFormat="1" applyFont="1" applyFill="1" applyBorder="1" applyAlignment="1">
      <alignment horizontal="right" vertical="center" indent="1"/>
    </xf>
    <xf numFmtId="178" fontId="11" fillId="8" borderId="3" xfId="0" applyNumberFormat="1" applyFont="1" applyFill="1" applyBorder="1" applyAlignment="1">
      <alignment horizontal="right" vertical="center" indent="1"/>
    </xf>
    <xf numFmtId="178" fontId="11" fillId="10" borderId="1" xfId="0" applyNumberFormat="1" applyFont="1" applyFill="1" applyBorder="1" applyAlignment="1">
      <alignment horizontal="right" vertical="center" indent="1"/>
    </xf>
    <xf numFmtId="179" fontId="17" fillId="16" borderId="1" xfId="2" applyNumberFormat="1" applyFont="1" applyFill="1" applyBorder="1" applyAlignment="1">
      <alignment horizontal="right" vertical="center" indent="1"/>
    </xf>
    <xf numFmtId="179" fontId="11" fillId="0" borderId="3" xfId="2" applyNumberFormat="1" applyFont="1" applyBorder="1" applyAlignment="1">
      <alignment horizontal="right" vertical="center" indent="1"/>
    </xf>
    <xf numFmtId="3" fontId="11" fillId="8" borderId="3" xfId="0" applyNumberFormat="1" applyFont="1" applyFill="1" applyBorder="1" applyAlignment="1">
      <alignment horizontal="right" vertical="center" indent="1"/>
    </xf>
    <xf numFmtId="179" fontId="13" fillId="16" borderId="1" xfId="2" applyNumberFormat="1" applyFont="1" applyFill="1" applyBorder="1" applyAlignment="1">
      <alignment horizontal="right" vertical="center" indent="1"/>
    </xf>
    <xf numFmtId="180" fontId="11" fillId="10" borderId="1" xfId="2" applyNumberFormat="1" applyFont="1" applyFill="1" applyBorder="1" applyAlignment="1">
      <alignment horizontal="right" vertical="center" indent="1"/>
    </xf>
    <xf numFmtId="180" fontId="11" fillId="8" borderId="3" xfId="0" applyNumberFormat="1" applyFont="1" applyFill="1" applyBorder="1" applyAlignment="1">
      <alignment horizontal="right" vertical="center" indent="1"/>
    </xf>
    <xf numFmtId="4" fontId="11" fillId="13" borderId="1" xfId="0" applyNumberFormat="1" applyFont="1" applyFill="1" applyBorder="1" applyAlignment="1">
      <alignment horizontal="right" vertical="center" indent="1"/>
    </xf>
    <xf numFmtId="4" fontId="11" fillId="0" borderId="3" xfId="0" applyNumberFormat="1" applyFont="1" applyBorder="1" applyAlignment="1">
      <alignment horizontal="right" vertical="center" indent="1"/>
    </xf>
    <xf numFmtId="4" fontId="11" fillId="10" borderId="1" xfId="0" applyNumberFormat="1" applyFont="1" applyFill="1" applyBorder="1" applyAlignment="1">
      <alignment horizontal="right" vertical="center" indent="1"/>
    </xf>
    <xf numFmtId="179" fontId="11" fillId="8" borderId="3" xfId="2" applyNumberFormat="1" applyFont="1" applyFill="1" applyBorder="1" applyAlignment="1">
      <alignment horizontal="right" vertical="center" indent="1"/>
    </xf>
    <xf numFmtId="179" fontId="11" fillId="10" borderId="1" xfId="0" applyNumberFormat="1" applyFont="1" applyFill="1" applyBorder="1" applyAlignment="1">
      <alignment horizontal="right" vertical="center" indent="1"/>
    </xf>
    <xf numFmtId="179" fontId="11" fillId="8" borderId="3" xfId="0" applyNumberFormat="1" applyFont="1" applyFill="1" applyBorder="1" applyAlignment="1">
      <alignment horizontal="right" vertical="center" indent="1"/>
    </xf>
    <xf numFmtId="181" fontId="17" fillId="16" borderId="1" xfId="1" applyNumberFormat="1" applyFont="1" applyFill="1" applyBorder="1" applyAlignment="1">
      <alignment horizontal="right" vertical="center" indent="1"/>
    </xf>
    <xf numFmtId="181" fontId="11" fillId="0" borderId="3" xfId="0" applyNumberFormat="1" applyFont="1" applyBorder="1" applyAlignment="1">
      <alignment horizontal="right" vertical="center" indent="1"/>
    </xf>
    <xf numFmtId="178" fontId="12" fillId="10" borderId="1" xfId="2" applyNumberFormat="1" applyFont="1" applyFill="1" applyBorder="1" applyAlignment="1">
      <alignment horizontal="right" vertical="center" indent="1"/>
    </xf>
    <xf numFmtId="178" fontId="11" fillId="13" borderId="1" xfId="1" applyNumberFormat="1" applyFont="1" applyFill="1" applyBorder="1" applyAlignment="1">
      <alignment horizontal="right" vertical="center" indent="1"/>
    </xf>
    <xf numFmtId="178" fontId="11" fillId="0" borderId="3" xfId="1" applyNumberFormat="1" applyFont="1" applyBorder="1" applyAlignment="1">
      <alignment horizontal="right" vertical="center" indent="1"/>
    </xf>
    <xf numFmtId="181" fontId="11" fillId="10" borderId="1" xfId="0" applyNumberFormat="1" applyFont="1" applyFill="1" applyBorder="1" applyAlignment="1">
      <alignment horizontal="right" vertical="center" indent="1"/>
    </xf>
    <xf numFmtId="181" fontId="11" fillId="8" borderId="3" xfId="0" applyNumberFormat="1" applyFont="1" applyFill="1" applyBorder="1" applyAlignment="1">
      <alignment horizontal="right" vertical="center" indent="1"/>
    </xf>
    <xf numFmtId="178" fontId="11" fillId="13" borderId="1" xfId="0" applyNumberFormat="1" applyFont="1" applyFill="1" applyBorder="1" applyAlignment="1">
      <alignment horizontal="right" vertical="center" indent="1"/>
    </xf>
    <xf numFmtId="178" fontId="11" fillId="0" borderId="3" xfId="0" applyNumberFormat="1" applyFont="1" applyBorder="1" applyAlignment="1">
      <alignment horizontal="right" vertical="center" indent="1"/>
    </xf>
    <xf numFmtId="178" fontId="10" fillId="8" borderId="3" xfId="2" applyNumberFormat="1" applyFont="1" applyFill="1" applyBorder="1" applyAlignment="1">
      <alignment horizontal="right" vertical="center" indent="1"/>
    </xf>
    <xf numFmtId="179" fontId="12" fillId="10" borderId="1" xfId="2" applyNumberFormat="1" applyFont="1" applyFill="1" applyBorder="1" applyAlignment="1">
      <alignment horizontal="right" vertical="center" indent="1"/>
    </xf>
    <xf numFmtId="179" fontId="10" fillId="8" borderId="3" xfId="2" applyNumberFormat="1" applyFont="1" applyFill="1" applyBorder="1" applyAlignment="1">
      <alignment horizontal="right" vertical="center" indent="1"/>
    </xf>
    <xf numFmtId="181" fontId="11" fillId="13" borderId="1" xfId="0" applyNumberFormat="1" applyFont="1" applyFill="1" applyBorder="1" applyAlignment="1">
      <alignment horizontal="right" vertical="center" indent="1"/>
    </xf>
    <xf numFmtId="182" fontId="12" fillId="10" borderId="1" xfId="2" applyNumberFormat="1" applyFont="1" applyFill="1" applyBorder="1" applyAlignment="1">
      <alignment horizontal="right" vertical="center" indent="1"/>
    </xf>
    <xf numFmtId="182" fontId="10" fillId="8" borderId="3" xfId="2" applyNumberFormat="1" applyFont="1" applyFill="1" applyBorder="1" applyAlignment="1">
      <alignment horizontal="right" vertical="center" indent="1"/>
    </xf>
    <xf numFmtId="0" fontId="18" fillId="0" borderId="0" xfId="0" applyFont="1"/>
    <xf numFmtId="0" fontId="19" fillId="0" borderId="0" xfId="0" applyFont="1"/>
    <xf numFmtId="0" fontId="20" fillId="18" borderId="0" xfId="0" applyFont="1" applyFill="1" applyAlignment="1">
      <alignment horizontal="center"/>
    </xf>
    <xf numFmtId="0" fontId="21" fillId="0" borderId="0" xfId="0" applyFont="1"/>
    <xf numFmtId="1" fontId="17" fillId="0" borderId="0" xfId="0" applyNumberFormat="1" applyFont="1" applyAlignment="1">
      <alignment horizontal="center"/>
    </xf>
    <xf numFmtId="1" fontId="15" fillId="17" borderId="0" xfId="0" applyNumberFormat="1" applyFont="1" applyFill="1" applyAlignment="1">
      <alignment horizontal="center"/>
    </xf>
    <xf numFmtId="178" fontId="17" fillId="0" borderId="0" xfId="0" applyNumberFormat="1" applyFont="1" applyAlignment="1">
      <alignment horizontal="center"/>
    </xf>
    <xf numFmtId="178" fontId="15" fillId="17" borderId="0" xfId="0" applyNumberFormat="1" applyFont="1" applyFill="1" applyAlignment="1">
      <alignment horizontal="center"/>
    </xf>
    <xf numFmtId="179" fontId="17" fillId="0" borderId="0" xfId="0" applyNumberFormat="1" applyFont="1" applyAlignment="1">
      <alignment horizontal="center"/>
    </xf>
    <xf numFmtId="179" fontId="15" fillId="17" borderId="0" xfId="0" applyNumberFormat="1" applyFont="1" applyFill="1" applyAlignment="1">
      <alignment horizontal="center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2F2F2"/>
      <rgbColor rgb="FFEDEDED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DBDB"/>
      <rgbColor rgb="FFC5E0B4"/>
      <rgbColor rgb="FFD9D9D9"/>
      <rgbColor rgb="FFADB9CA"/>
      <rgbColor rgb="FFFF99CC"/>
      <rgbColor rgb="FFCC99FF"/>
      <rgbColor rgb="FFD0CECE"/>
      <rgbColor rgb="FF3366FF"/>
      <rgbColor rgb="FF33CCCC"/>
      <rgbColor rgb="FF99CC00"/>
      <rgbColor rgb="FFFFCC00"/>
      <rgbColor rgb="FFFF9900"/>
      <rgbColor rgb="FFFF6600"/>
      <rgbColor rgb="FF595959"/>
      <rgbColor rgb="FFAFABAB"/>
      <rgbColor rgb="FF44546A"/>
      <rgbColor rgb="FF7F7F7F"/>
      <rgbColor rgb="FF0D0D0D"/>
      <rgbColor rgb="FF535353"/>
      <rgbColor rgb="FF993300"/>
      <rgbColor rgb="FF993366"/>
      <rgbColor rgb="FF333F50"/>
      <rgbColor rgb="FF3B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26"/>
  <sheetViews>
    <sheetView showGridLines="0" tabSelected="1" zoomScale="90" zoomScaleNormal="90" workbookViewId="0">
      <pane ySplit="4" topLeftCell="A5" activePane="bottomLeft" state="frozen"/>
      <selection activeCell="B1" sqref="B1"/>
      <selection pane="bottomLeft" activeCell="B5" sqref="B5:B11"/>
    </sheetView>
  </sheetViews>
  <sheetFormatPr baseColWidth="10" defaultColWidth="10.75" defaultRowHeight="15" x14ac:dyDescent="0.2"/>
  <cols>
    <col min="1" max="1" width="3.25" style="4" customWidth="1"/>
    <col min="2" max="2" width="36.625" style="4" customWidth="1"/>
    <col min="3" max="3" width="30.375" style="4" customWidth="1"/>
    <col min="4" max="16" width="13.75" style="4" customWidth="1"/>
    <col min="17" max="17" width="5.125" style="4" customWidth="1"/>
    <col min="18" max="16384" width="10.75" style="4"/>
  </cols>
  <sheetData>
    <row r="1" spans="2:17" ht="25.5" customHeight="1" x14ac:dyDescent="0.2">
      <c r="B1" s="5" t="s">
        <v>0</v>
      </c>
      <c r="C1" s="5"/>
      <c r="D1" s="5"/>
      <c r="E1" s="5"/>
    </row>
    <row r="2" spans="2:17" ht="43.5" customHeight="1" x14ac:dyDescent="0.5">
      <c r="B2" s="6" t="s">
        <v>1</v>
      </c>
      <c r="C2" s="7">
        <f ca="1">TODAY()</f>
        <v>46317</v>
      </c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7" ht="17.25" customHeight="1" x14ac:dyDescent="0.3">
      <c r="B3" s="9"/>
      <c r="C3" s="9"/>
      <c r="D3" s="9"/>
      <c r="E3" s="9"/>
      <c r="F3" s="9"/>
      <c r="G3" s="9"/>
      <c r="H3" s="9"/>
      <c r="I3" s="10"/>
      <c r="J3" s="9"/>
      <c r="K3" s="9"/>
      <c r="L3" s="9"/>
      <c r="M3" s="9"/>
      <c r="N3" s="9"/>
      <c r="O3" s="10"/>
      <c r="P3" s="9"/>
    </row>
    <row r="4" spans="2:17" s="11" customFormat="1" x14ac:dyDescent="0.25">
      <c r="B4" s="12"/>
      <c r="C4" s="12"/>
      <c r="D4" s="13">
        <f ca="1">C2</f>
        <v>46317</v>
      </c>
      <c r="E4" s="14">
        <f t="shared" ref="E4:O4" ca="1" si="0">DATE(YEAR(D4),MONTH(D4)+1,1)</f>
        <v>46327</v>
      </c>
      <c r="F4" s="13">
        <f t="shared" ca="1" si="0"/>
        <v>46357</v>
      </c>
      <c r="G4" s="15">
        <f t="shared" ca="1" si="0"/>
        <v>46388</v>
      </c>
      <c r="H4" s="13">
        <f t="shared" ca="1" si="0"/>
        <v>46419</v>
      </c>
      <c r="I4" s="14">
        <f t="shared" ca="1" si="0"/>
        <v>46447</v>
      </c>
      <c r="J4" s="13">
        <f t="shared" ca="1" si="0"/>
        <v>46478</v>
      </c>
      <c r="K4" s="15">
        <f t="shared" ca="1" si="0"/>
        <v>46508</v>
      </c>
      <c r="L4" s="13">
        <f t="shared" ca="1" si="0"/>
        <v>46539</v>
      </c>
      <c r="M4" s="14">
        <f t="shared" ca="1" si="0"/>
        <v>46569</v>
      </c>
      <c r="N4" s="13">
        <f t="shared" ca="1" si="0"/>
        <v>46600</v>
      </c>
      <c r="O4" s="16">
        <f t="shared" ca="1" si="0"/>
        <v>46631</v>
      </c>
      <c r="P4" s="17" t="s">
        <v>2</v>
      </c>
    </row>
    <row r="5" spans="2:17" x14ac:dyDescent="0.2">
      <c r="B5" s="3" t="s">
        <v>3</v>
      </c>
      <c r="C5" s="18" t="s">
        <v>4</v>
      </c>
      <c r="D5" s="19">
        <f>'WEB_Search Display'!D15+EMAIL_MARKETING!D19+WEB_ORGANIC!D11+PAID_SOCIAL_ECommerce!D15+APP_AD_SUPPORTED!D15+LINKEDIN_SOCIAL_SELLING!D24</f>
        <v>508.69090909090903</v>
      </c>
      <c r="E5" s="20">
        <f>'WEB_Search Display'!E15+EMAIL_MARKETING!E19+WEB_ORGANIC!E11+PAID_SOCIAL_ECommerce!E15+APP_AD_SUPPORTED!E15+LINKEDIN_SOCIAL_SELLING!E24</f>
        <v>515.15549090909099</v>
      </c>
      <c r="F5" s="19">
        <f>'WEB_Search Display'!F15+EMAIL_MARKETING!F19+WEB_ORGANIC!F11+PAID_SOCIAL_ECommerce!F15+APP_AD_SUPPORTED!F15+LINKEDIN_SOCIAL_SELLING!F24</f>
        <v>546.27869090909098</v>
      </c>
      <c r="G5" s="21">
        <f>'WEB_Search Display'!G15+EMAIL_MARKETING!G19+WEB_ORGANIC!G11+PAID_SOCIAL_ECommerce!G15+APP_AD_SUPPORTED!G15+LINKEDIN_SOCIAL_SELLING!G24</f>
        <v>691.40189090909098</v>
      </c>
      <c r="H5" s="19">
        <f>'WEB_Search Display'!H15+EMAIL_MARKETING!H19+WEB_ORGANIC!H11+PAID_SOCIAL_ECommerce!H15+APP_AD_SUPPORTED!H15+LINKEDIN_SOCIAL_SELLING!H24</f>
        <v>419.76552727272724</v>
      </c>
      <c r="I5" s="20">
        <f>'WEB_Search Display'!I15+EMAIL_MARKETING!I19+WEB_ORGANIC!I11+PAID_SOCIAL_ECommerce!I15+APP_AD_SUPPORTED!I15+LINKEDIN_SOCIAL_SELLING!I24</f>
        <v>449.76552727272724</v>
      </c>
      <c r="J5" s="19">
        <f>'WEB_Search Display'!J15+EMAIL_MARKETING!J19+WEB_ORGANIC!J11+PAID_SOCIAL_ECommerce!J15+APP_AD_SUPPORTED!J15+LINKEDIN_SOCIAL_SELLING!J24</f>
        <v>229.76552727272727</v>
      </c>
      <c r="K5" s="21">
        <f>'WEB_Search Display'!K15+EMAIL_MARKETING!K19+WEB_ORGANIC!K11+PAID_SOCIAL_ECommerce!K15+APP_AD_SUPPORTED!K15+LINKEDIN_SOCIAL_SELLING!K24</f>
        <v>259.7655272727273</v>
      </c>
      <c r="L5" s="19">
        <f>'WEB_Search Display'!L15+EMAIL_MARKETING!L19+WEB_ORGANIC!L11+PAID_SOCIAL_ECommerce!L15+APP_AD_SUPPORTED!L15+LINKEDIN_SOCIAL_SELLING!L24</f>
        <v>274.49279999999999</v>
      </c>
      <c r="M5" s="20">
        <f>'WEB_Search Display'!M15+EMAIL_MARKETING!M19+WEB_ORGANIC!M11+PAID_SOCIAL_ECommerce!M15+APP_AD_SUPPORTED!M15+LINKEDIN_SOCIAL_SELLING!M24</f>
        <v>304.49279999999999</v>
      </c>
      <c r="N5" s="19">
        <f>'WEB_Search Display'!N15+EMAIL_MARKETING!N19+WEB_ORGANIC!N11+PAID_SOCIAL_ECommerce!N15+APP_AD_SUPPORTED!N15+LINKEDIN_SOCIAL_SELLING!N24</f>
        <v>334.49279999999999</v>
      </c>
      <c r="O5" s="22">
        <f>'WEB_Search Display'!O15+EMAIL_MARKETING!O19+WEB_ORGANIC!O11+PAID_SOCIAL_ECommerce!O15+APP_AD_SUPPORTED!O15+LINKEDIN_SOCIAL_SELLING!O24</f>
        <v>364.49279999999999</v>
      </c>
      <c r="P5" s="23">
        <f>SUM(D5:O5)</f>
        <v>4898.5602909090912</v>
      </c>
    </row>
    <row r="6" spans="2:17" x14ac:dyDescent="0.2">
      <c r="B6" s="3"/>
      <c r="C6" s="24" t="s">
        <v>5</v>
      </c>
      <c r="D6" s="25">
        <f>'WEB_Search Display'!D16+EMAIL_MARKETING!D20+WEB_ORGANIC!D12+PAID_SOCIAL_ECommerce!D16+APP_AD_SUPPORTED!D16+LINKEDIN_SOCIAL_SELLING!D25</f>
        <v>0</v>
      </c>
      <c r="E6" s="26">
        <f>'WEB_Search Display'!E16+EMAIL_MARKETING!E20+WEB_ORGANIC!E12+PAID_SOCIAL_ECommerce!E16+APP_AD_SUPPORTED!E16+LINKEDIN_SOCIAL_SELLING!E25</f>
        <v>78.681818181818173</v>
      </c>
      <c r="F6" s="25">
        <f>'WEB_Search Display'!F16+EMAIL_MARKETING!F20+WEB_ORGANIC!F12+PAID_SOCIAL_ECommerce!F16+APP_AD_SUPPORTED!F16+LINKEDIN_SOCIAL_SELLING!F25</f>
        <v>137.67429163636362</v>
      </c>
      <c r="G6" s="27">
        <f>'WEB_Search Display'!G16+EMAIL_MARKETING!G20+WEB_ORGANIC!G12+PAID_SOCIAL_ECommerce!G16+APP_AD_SUPPORTED!G16+LINKEDIN_SOCIAL_SELLING!G25</f>
        <v>188.85828962181816</v>
      </c>
      <c r="H6" s="25">
        <f>'WEB_Search Display'!H16+EMAIL_MARKETING!H20+WEB_ORGANIC!H12+PAID_SOCIAL_ECommerce!H16+APP_AD_SUPPORTED!H16+LINKEDIN_SOCIAL_SELLING!H25</f>
        <v>239.56131514756365</v>
      </c>
      <c r="I6" s="26">
        <f>'WEB_Search Display'!I16+EMAIL_MARKETING!I20+WEB_ORGANIC!I12+PAID_SOCIAL_ECommerce!I16+APP_AD_SUPPORTED!I16+LINKEDIN_SOCIAL_SELLING!I25</f>
        <v>252.6661655650669</v>
      </c>
      <c r="J6" s="25">
        <f>'WEB_Search Display'!J16+EMAIL_MARKETING!J20+WEB_ORGANIC!J12+PAID_SOCIAL_ECommerce!J16+APP_AD_SUPPORTED!J16+LINKEDIN_SOCIAL_SELLING!J25</f>
        <v>266.22407264297016</v>
      </c>
      <c r="K6" s="27">
        <f>'WEB_Search Display'!K16+EMAIL_MARKETING!K20+WEB_ORGANIC!K12+PAID_SOCIAL_ECommerce!K16+APP_AD_SUPPORTED!K16+LINKEDIN_SOCIAL_SELLING!K25</f>
        <v>242.68773931000277</v>
      </c>
      <c r="L6" s="25">
        <f>'WEB_Search Display'!L16+EMAIL_MARKETING!L20+WEB_ORGANIC!L12+PAID_SOCIAL_ECommerce!L16+APP_AD_SUPPORTED!L16+LINKEDIN_SOCIAL_SELLING!L25</f>
        <v>225.17023028171664</v>
      </c>
      <c r="M6" s="26">
        <f>'WEB_Search Display'!M16+EMAIL_MARKETING!M20+WEB_ORGANIC!M12+PAID_SOCIAL_ECommerce!M16+APP_AD_SUPPORTED!M16+LINKEDIN_SOCIAL_SELLING!M25</f>
        <v>207.48879257114589</v>
      </c>
      <c r="N6" s="25">
        <f>'WEB_Search Display'!N16+EMAIL_MARKETING!N20+WEB_ORGANIC!N12+PAID_SOCIAL_ECommerce!N16+APP_AD_SUPPORTED!N16+LINKEDIN_SOCIAL_SELLING!N25</f>
        <v>196.15718565187325</v>
      </c>
      <c r="O6" s="28">
        <f>'WEB_Search Display'!O16+EMAIL_MARKETING!O20+WEB_ORGANIC!O12+PAID_SOCIAL_ECommerce!O16+APP_AD_SUPPORTED!O16+LINKEDIN_SOCIAL_SELLING!O25</f>
        <v>189.92768869725535</v>
      </c>
      <c r="P6" s="29">
        <f>SUM(D6:O6)</f>
        <v>2225.0975893075947</v>
      </c>
    </row>
    <row r="7" spans="2:17" x14ac:dyDescent="0.2">
      <c r="B7" s="3"/>
      <c r="C7" s="18" t="s">
        <v>6</v>
      </c>
      <c r="D7" s="30">
        <f>E7</f>
        <v>0.15467510186575167</v>
      </c>
      <c r="E7" s="30">
        <f t="shared" ref="E7:O7" si="1">IFERROR(E6/E8,0)</f>
        <v>0.15467510186575167</v>
      </c>
      <c r="F7" s="31">
        <f t="shared" si="1"/>
        <v>0.14566171255753591</v>
      </c>
      <c r="G7" s="32">
        <f t="shared" si="1"/>
        <v>0.13950555246850929</v>
      </c>
      <c r="H7" s="31">
        <f t="shared" si="1"/>
        <v>0.12905224983211283</v>
      </c>
      <c r="I7" s="30">
        <f t="shared" si="1"/>
        <v>0.12406780353936916</v>
      </c>
      <c r="J7" s="31">
        <f t="shared" si="1"/>
        <v>0.11918971480515222</v>
      </c>
      <c r="K7" s="32">
        <f t="shared" si="1"/>
        <v>0.11045531650191268</v>
      </c>
      <c r="L7" s="31">
        <f t="shared" si="1"/>
        <v>0.10169209217926534</v>
      </c>
      <c r="M7" s="30">
        <f t="shared" si="1"/>
        <v>9.1664890166982385E-2</v>
      </c>
      <c r="N7" s="31">
        <f t="shared" si="1"/>
        <v>8.3097663882719511E-2</v>
      </c>
      <c r="O7" s="33">
        <f t="shared" si="1"/>
        <v>7.6004590758178642E-2</v>
      </c>
      <c r="P7" s="34">
        <f>SUM(D7:O7)</f>
        <v>1.4297417904232412</v>
      </c>
      <c r="Q7" s="35"/>
    </row>
    <row r="8" spans="2:17" x14ac:dyDescent="0.2">
      <c r="B8" s="3"/>
      <c r="C8" s="24" t="s">
        <v>7</v>
      </c>
      <c r="D8" s="36">
        <f>'WEB_Search Display'!D18+EMAIL_MARKETING!D22+WEB_ORGANIC!D14+PAID_SOCIAL_ECommerce!D18+APP_AD_SUPPORTED!D18+LINKEDIN_SOCIAL_SELLING!D27</f>
        <v>0</v>
      </c>
      <c r="E8" s="37">
        <f>'WEB_Search Display'!E18+EMAIL_MARKETING!E22+WEB_ORGANIC!E14+PAID_SOCIAL_ECommerce!E18+APP_AD_SUPPORTED!E18+LINKEDIN_SOCIAL_SELLING!E27</f>
        <v>508.69090909090903</v>
      </c>
      <c r="F8" s="36">
        <f>'WEB_Search Display'!F18+EMAIL_MARKETING!F22+WEB_ORGANIC!F14+PAID_SOCIAL_ECommerce!F18+APP_AD_SUPPORTED!F18+LINKEDIN_SOCIAL_SELLING!F27</f>
        <v>945.16458181818177</v>
      </c>
      <c r="G8" s="38">
        <f>'WEB_Search Display'!G18+EMAIL_MARKETING!G22+WEB_ORGANIC!G14+PAID_SOCIAL_ECommerce!G18+APP_AD_SUPPORTED!G18+LINKEDIN_SOCIAL_SELLING!G27</f>
        <v>1353.7689810909089</v>
      </c>
      <c r="H8" s="36">
        <f>'WEB_Search Display'!H18+EMAIL_MARKETING!H22+WEB_ORGANIC!H14+PAID_SOCIAL_ECommerce!H18+APP_AD_SUPPORTED!H18+LINKEDIN_SOCIAL_SELLING!H27</f>
        <v>1856.3125823781818</v>
      </c>
      <c r="I8" s="37">
        <f>'WEB_Search Display'!I18+EMAIL_MARKETING!I22+WEB_ORGANIC!I14+PAID_SOCIAL_ECommerce!I18+APP_AD_SUPPORTED!I18+LINKEDIN_SOCIAL_SELLING!I27</f>
        <v>2036.5167945033454</v>
      </c>
      <c r="J8" s="36">
        <f>'WEB_Search Display'!J18+EMAIL_MARKETING!J22+WEB_ORGANIC!J14+PAID_SOCIAL_ECommerce!J18+APP_AD_SUPPORTED!J18+LINKEDIN_SOCIAL_SELLING!J27</f>
        <v>2233.616156211006</v>
      </c>
      <c r="K8" s="38">
        <f>'WEB_Search Display'!K18+EMAIL_MARKETING!K22+WEB_ORGANIC!K14+PAID_SOCIAL_ECommerce!K18+APP_AD_SUPPORTED!K18+LINKEDIN_SOCIAL_SELLING!K27</f>
        <v>2197.157610840763</v>
      </c>
      <c r="L8" s="36">
        <f>'WEB_Search Display'!L18+EMAIL_MARKETING!L22+WEB_ORGANIC!L14+PAID_SOCIAL_ECommerce!L18+APP_AD_SUPPORTED!L18+LINKEDIN_SOCIAL_SELLING!L27</f>
        <v>2214.2353988034879</v>
      </c>
      <c r="M8" s="37">
        <f>'WEB_Search Display'!M18+EMAIL_MARKETING!M22+WEB_ORGANIC!M14+PAID_SOCIAL_ECommerce!M18+APP_AD_SUPPORTED!M18+LINKEDIN_SOCIAL_SELLING!M27</f>
        <v>2263.5579685217708</v>
      </c>
      <c r="N8" s="36">
        <f>'WEB_Search Display'!N18+EMAIL_MARKETING!N22+WEB_ORGANIC!N14+PAID_SOCIAL_ECommerce!N18+APP_AD_SUPPORTED!N18+LINKEDIN_SOCIAL_SELLING!N27</f>
        <v>2360.5619759506249</v>
      </c>
      <c r="O8" s="39">
        <f>'WEB_Search Display'!O18+EMAIL_MARKETING!O22+WEB_ORGANIC!O14+PAID_SOCIAL_ECommerce!O18+APP_AD_SUPPORTED!O18+LINKEDIN_SOCIAL_SELLING!O27</f>
        <v>2498.8975902987513</v>
      </c>
      <c r="P8" s="29">
        <f>D8</f>
        <v>0</v>
      </c>
    </row>
    <row r="9" spans="2:17" x14ac:dyDescent="0.2">
      <c r="B9" s="3"/>
      <c r="C9" s="18" t="s">
        <v>8</v>
      </c>
      <c r="D9" s="19">
        <f>'WEB_Search Display'!D19+EMAIL_MARKETING!D23+WEB_ORGANIC!D15+PAID_SOCIAL_ECommerce!D19+APP_AD_SUPPORTED!D19+LINKEDIN_SOCIAL_SELLING!D28</f>
        <v>508.69090909090903</v>
      </c>
      <c r="E9" s="20">
        <f>'WEB_Search Display'!E19+EMAIL_MARKETING!E23+WEB_ORGANIC!E15+PAID_SOCIAL_ECommerce!E19+APP_AD_SUPPORTED!E19+LINKEDIN_SOCIAL_SELLING!E28</f>
        <v>945.16458181818177</v>
      </c>
      <c r="F9" s="19">
        <f>'WEB_Search Display'!F19+EMAIL_MARKETING!F23+WEB_ORGANIC!F15+PAID_SOCIAL_ECommerce!F19+APP_AD_SUPPORTED!F19+LINKEDIN_SOCIAL_SELLING!F28</f>
        <v>1353.7689810909089</v>
      </c>
      <c r="G9" s="21">
        <f>'WEB_Search Display'!G19+EMAIL_MARKETING!G23+WEB_ORGANIC!G15+PAID_SOCIAL_ECommerce!G19+APP_AD_SUPPORTED!G19+LINKEDIN_SOCIAL_SELLING!G28</f>
        <v>1856.3125823781818</v>
      </c>
      <c r="H9" s="19">
        <f>'WEB_Search Display'!H19+EMAIL_MARKETING!H23+WEB_ORGANIC!H15+PAID_SOCIAL_ECommerce!H19+APP_AD_SUPPORTED!H19+LINKEDIN_SOCIAL_SELLING!H28</f>
        <v>2036.5167945033454</v>
      </c>
      <c r="I9" s="20">
        <f>'WEB_Search Display'!I19+EMAIL_MARKETING!I23+WEB_ORGANIC!I15+PAID_SOCIAL_ECommerce!I19+APP_AD_SUPPORTED!I19+LINKEDIN_SOCIAL_SELLING!I28</f>
        <v>2233.616156211006</v>
      </c>
      <c r="J9" s="19">
        <f>'WEB_Search Display'!J19+EMAIL_MARKETING!J23+WEB_ORGANIC!J15+PAID_SOCIAL_ECommerce!J19+APP_AD_SUPPORTED!J19+LINKEDIN_SOCIAL_SELLING!J28</f>
        <v>2197.157610840763</v>
      </c>
      <c r="K9" s="21">
        <f>'WEB_Search Display'!K19+EMAIL_MARKETING!K23+WEB_ORGANIC!K15+PAID_SOCIAL_ECommerce!K19+APP_AD_SUPPORTED!K19+LINKEDIN_SOCIAL_SELLING!K28</f>
        <v>2214.2353988034879</v>
      </c>
      <c r="L9" s="19">
        <f>'WEB_Search Display'!L19+EMAIL_MARKETING!L23+WEB_ORGANIC!L15+PAID_SOCIAL_ECommerce!L19+APP_AD_SUPPORTED!L19+LINKEDIN_SOCIAL_SELLING!L28</f>
        <v>2263.5579685217708</v>
      </c>
      <c r="M9" s="20">
        <f>'WEB_Search Display'!M19+EMAIL_MARKETING!M23+WEB_ORGANIC!M15+PAID_SOCIAL_ECommerce!M19+APP_AD_SUPPORTED!M19+LINKEDIN_SOCIAL_SELLING!M28</f>
        <v>2360.5619759506249</v>
      </c>
      <c r="N9" s="19">
        <f>'WEB_Search Display'!N19+EMAIL_MARKETING!N23+WEB_ORGANIC!N15+PAID_SOCIAL_ECommerce!N19+APP_AD_SUPPORTED!N19+LINKEDIN_SOCIAL_SELLING!N28</f>
        <v>2498.8975902987513</v>
      </c>
      <c r="O9" s="22">
        <f>'WEB_Search Display'!O19+EMAIL_MARKETING!O23+WEB_ORGANIC!O15+PAID_SOCIAL_ECommerce!O19+APP_AD_SUPPORTED!O19+LINKEDIN_SOCIAL_SELLING!O28</f>
        <v>2673.462701601497</v>
      </c>
      <c r="P9" s="23">
        <f>O9</f>
        <v>2673.462701601497</v>
      </c>
    </row>
    <row r="10" spans="2:17" x14ac:dyDescent="0.2">
      <c r="B10" s="3"/>
      <c r="C10" s="24" t="s">
        <v>9</v>
      </c>
      <c r="D10" s="36">
        <f>'WEB_Search Display'!D20+EMAIL_MARKETING!D24+WEB_ORGANIC!D16+PAID_SOCIAL_ECommerce!D20+APP_AD_SUPPORTED!D20</f>
        <v>254.34545454545452</v>
      </c>
      <c r="E10" s="37">
        <f>'WEB_Search Display'!E20+EMAIL_MARKETING!E24+WEB_ORGANIC!E16+PAID_SOCIAL_ECommerce!E20+APP_AD_SUPPORTED!E20</f>
        <v>686.4636363636364</v>
      </c>
      <c r="F10" s="36">
        <f>'WEB_Search Display'!F20+EMAIL_MARKETING!F24+WEB_ORGANIC!F16+PAID_SOCIAL_ECommerce!F20+APP_AD_SUPPORTED!F20</f>
        <v>1076.7433636363637</v>
      </c>
      <c r="G10" s="38">
        <f>'WEB_Search Display'!G20+EMAIL_MARKETING!G24+WEB_ORGANIC!G16+PAID_SOCIAL_ECommerce!G20+APP_AD_SUPPORTED!G20</f>
        <v>1502.9055863636363</v>
      </c>
      <c r="H10" s="36">
        <f>'WEB_Search Display'!H20+EMAIL_MARKETING!H24+WEB_ORGANIC!H16+PAID_SOCIAL_ECommerce!H20+APP_AD_SUPPORTED!H20</f>
        <v>1814.634229318182</v>
      </c>
      <c r="I10" s="37">
        <f>'WEB_Search Display'!I20+EMAIL_MARKETING!I24+WEB_ORGANIC!I16+PAID_SOCIAL_ECommerce!I20+APP_AD_SUPPORTED!I20</f>
        <v>1992.5257150568184</v>
      </c>
      <c r="J10" s="36">
        <f>'WEB_Search Display'!J20+EMAIL_MARKETING!J24+WEB_ORGANIC!J16+PAID_SOCIAL_ECommerce!J20+APP_AD_SUPPORTED!J20</f>
        <v>2061.9434512369321</v>
      </c>
      <c r="K10" s="38">
        <f>'WEB_Search Display'!K20+EMAIL_MARKETING!K24+WEB_ORGANIC!K16+PAID_SOCIAL_ECommerce!K20+APP_AD_SUPPORTED!K20</f>
        <v>2059.9799951190057</v>
      </c>
      <c r="L10" s="36">
        <f>'WEB_Search Display'!L20+EMAIL_MARKETING!L24+WEB_ORGANIC!L16+PAID_SOCIAL_ECommerce!L20+APP_AD_SUPPORTED!L20</f>
        <v>2097.9785092746151</v>
      </c>
      <c r="M10" s="37">
        <f>'WEB_Search Display'!M20+EMAIL_MARKETING!M24+WEB_ORGANIC!M16+PAID_SOCIAL_ECommerce!M20+APP_AD_SUPPORTED!M20</f>
        <v>2176.1013058884123</v>
      </c>
      <c r="N10" s="36">
        <f>'WEB_Search Display'!N20+EMAIL_MARKETING!N24+WEB_ORGANIC!N16+PAID_SOCIAL_ECommerce!N20+APP_AD_SUPPORTED!N20</f>
        <v>2295.6333336377829</v>
      </c>
      <c r="O10" s="39">
        <f>'WEB_Search Display'!O20+EMAIL_MARKETING!O24+WEB_ORGANIC!O16+PAID_SOCIAL_ECommerce!O20+APP_AD_SUPPORTED!O20</f>
        <v>2451.4709300737477</v>
      </c>
      <c r="P10" s="29">
        <f>O10</f>
        <v>2451.4709300737477</v>
      </c>
    </row>
    <row r="11" spans="2:17" x14ac:dyDescent="0.2">
      <c r="B11" s="3"/>
      <c r="C11" s="40" t="s">
        <v>10</v>
      </c>
      <c r="D11" s="19"/>
      <c r="E11" s="30">
        <f t="shared" ref="E11:O11" si="2">IFERROR(E10/D10-1,0)</f>
        <v>1.6989420258774754</v>
      </c>
      <c r="F11" s="31">
        <f t="shared" si="2"/>
        <v>0.56853663704625812</v>
      </c>
      <c r="G11" s="32">
        <f t="shared" si="2"/>
        <v>0.3957881117446993</v>
      </c>
      <c r="H11" s="31">
        <f t="shared" si="2"/>
        <v>0.20741731601969127</v>
      </c>
      <c r="I11" s="30">
        <f t="shared" si="2"/>
        <v>9.8031593841077402E-2</v>
      </c>
      <c r="J11" s="31">
        <f t="shared" si="2"/>
        <v>3.4839066645689032E-2</v>
      </c>
      <c r="K11" s="32">
        <f t="shared" si="2"/>
        <v>-9.5223567685553956E-4</v>
      </c>
      <c r="L11" s="31">
        <f t="shared" si="2"/>
        <v>1.8446059789728242E-2</v>
      </c>
      <c r="M11" s="30">
        <f t="shared" si="2"/>
        <v>3.7237176772038749E-2</v>
      </c>
      <c r="N11" s="31">
        <f t="shared" si="2"/>
        <v>5.4929440750723924E-2</v>
      </c>
      <c r="O11" s="33">
        <f t="shared" si="2"/>
        <v>6.7884358600515782E-2</v>
      </c>
      <c r="P11" s="23"/>
    </row>
    <row r="12" spans="2:17" ht="17.25" customHeight="1" x14ac:dyDescent="0.3">
      <c r="B12" s="41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</row>
    <row r="13" spans="2:17" x14ac:dyDescent="0.2">
      <c r="B13" s="2" t="s">
        <v>11</v>
      </c>
      <c r="C13" s="18" t="s">
        <v>12</v>
      </c>
      <c r="D13" s="44">
        <f t="shared" ref="D13:O13" si="3">D14/D10</f>
        <v>3.8050611194509973</v>
      </c>
      <c r="E13" s="45">
        <f t="shared" si="3"/>
        <v>3.8070188449364992</v>
      </c>
      <c r="F13" s="44">
        <f t="shared" si="3"/>
        <v>4.0960206015158329</v>
      </c>
      <c r="G13" s="46">
        <f t="shared" si="3"/>
        <v>4.3946167010932635</v>
      </c>
      <c r="H13" s="44">
        <f t="shared" si="3"/>
        <v>4.7005393686996149</v>
      </c>
      <c r="I13" s="45">
        <f t="shared" si="3"/>
        <v>5.0374092996560318</v>
      </c>
      <c r="J13" s="44">
        <f t="shared" si="3"/>
        <v>5.5901849869699154</v>
      </c>
      <c r="K13" s="46">
        <f t="shared" si="3"/>
        <v>6.3189586901357213</v>
      </c>
      <c r="L13" s="44">
        <f t="shared" si="3"/>
        <v>6.7856698924058438</v>
      </c>
      <c r="M13" s="45">
        <f t="shared" si="3"/>
        <v>7.0928195759135946</v>
      </c>
      <c r="N13" s="44">
        <f t="shared" si="3"/>
        <v>7.355974760054881</v>
      </c>
      <c r="O13" s="47">
        <f t="shared" si="3"/>
        <v>7.5557792473969725</v>
      </c>
      <c r="P13" s="48">
        <f>AVERAGE(D13:O13)</f>
        <v>5.5450044240190977</v>
      </c>
    </row>
    <row r="14" spans="2:17" x14ac:dyDescent="0.2">
      <c r="B14" s="2"/>
      <c r="C14" s="24" t="s">
        <v>13</v>
      </c>
      <c r="D14" s="49">
        <f>'WEB_Search Display'!D26+EMAIL_MARKETING!D30+WEB_ORGANIC!D22+PAID_SOCIAL_ECommerce!D26+APP_AD_SUPPORTED!D26+LINKEDIN_SOCIAL_SELLING!D35</f>
        <v>967.8</v>
      </c>
      <c r="E14" s="50">
        <f>'WEB_Search Display'!E26+EMAIL_MARKETING!E30+WEB_ORGANIC!E22+PAID_SOCIAL_ECommerce!E26+APP_AD_SUPPORTED!E26+LINKEDIN_SOCIAL_SELLING!E35</f>
        <v>2613.38</v>
      </c>
      <c r="F14" s="49">
        <f>'WEB_Search Display'!F26+EMAIL_MARKETING!F30+WEB_ORGANIC!F22+PAID_SOCIAL_ECommerce!F26+APP_AD_SUPPORTED!F26+LINKEDIN_SOCIAL_SELLING!F35</f>
        <v>4410.3629999999994</v>
      </c>
      <c r="G14" s="51">
        <f>'WEB_Search Display'!G26+EMAIL_MARKETING!G30+WEB_ORGANIC!G22+PAID_SOCIAL_ECommerce!G26+APP_AD_SUPPORTED!G26+LINKEDIN_SOCIAL_SELLING!G35</f>
        <v>6604.6939899999998</v>
      </c>
      <c r="H14" s="49">
        <f>'WEB_Search Display'!H26+EMAIL_MARKETING!H30+WEB_ORGANIC!H22+PAID_SOCIAL_ECommerce!H26+APP_AD_SUPPORTED!H26+LINKEDIN_SOCIAL_SELLING!H35</f>
        <v>8529.7596346999999</v>
      </c>
      <c r="I14" s="50">
        <f>'WEB_Search Display'!I26+EMAIL_MARKETING!I30+WEB_ORGANIC!I22+PAID_SOCIAL_ECommerce!I26+APP_AD_SUPPORTED!I26+LINKEDIN_SOCIAL_SELLING!I35</f>
        <v>10037.167566831002</v>
      </c>
      <c r="J14" s="49">
        <f>'WEB_Search Display'!J26+EMAIL_MARKETING!J30+WEB_ORGANIC!J22+PAID_SOCIAL_ECommerce!J26+APP_AD_SUPPORTED!J26+LINKEDIN_SOCIAL_SELLING!J35</f>
        <v>11526.645325085632</v>
      </c>
      <c r="K14" s="51">
        <f>'WEB_Search Display'!K26+EMAIL_MARKETING!K30+WEB_ORGANIC!K22+PAID_SOCIAL_ECommerce!K26+APP_AD_SUPPORTED!K26+LINKEDIN_SOCIAL_SELLING!K35</f>
        <v>13016.928491662982</v>
      </c>
      <c r="L14" s="49">
        <f>'WEB_Search Display'!L26+EMAIL_MARKETING!L30+WEB_ORGANIC!L22+PAID_SOCIAL_ECommerce!L26+APP_AD_SUPPORTED!L26+LINKEDIN_SOCIAL_SELLING!L35</f>
        <v>14236.189605299251</v>
      </c>
      <c r="M14" s="50">
        <f>'WEB_Search Display'!M26+EMAIL_MARKETING!M30+WEB_ORGANIC!M22+PAID_SOCIAL_ECommerce!M26+APP_AD_SUPPORTED!M26+LINKEDIN_SOCIAL_SELLING!M35</f>
        <v>15434.693941576468</v>
      </c>
      <c r="N14" s="49">
        <f>'WEB_Search Display'!N26+EMAIL_MARKETING!N30+WEB_ORGANIC!N22+PAID_SOCIAL_ECommerce!N26+APP_AD_SUPPORTED!N26+LINKEDIN_SOCIAL_SELLING!N35</f>
        <v>16886.620860580177</v>
      </c>
      <c r="O14" s="52">
        <f>'WEB_Search Display'!O26+EMAIL_MARKETING!O30+WEB_ORGANIC!O22+PAID_SOCIAL_ECommerce!O26+APP_AD_SUPPORTED!O26+LINKEDIN_SOCIAL_SELLING!O35</f>
        <v>18522.773179048178</v>
      </c>
      <c r="P14" s="53">
        <f>SUM(D14:O14)</f>
        <v>122787.01559478369</v>
      </c>
    </row>
    <row r="15" spans="2:17" x14ac:dyDescent="0.2">
      <c r="B15" s="2"/>
      <c r="C15" s="40" t="s">
        <v>10</v>
      </c>
      <c r="D15" s="54"/>
      <c r="E15" s="55">
        <f t="shared" ref="E15:O15" si="4">E14/D14-1</f>
        <v>1.7003306468278572</v>
      </c>
      <c r="F15" s="54">
        <f t="shared" si="4"/>
        <v>0.68760876719038144</v>
      </c>
      <c r="G15" s="56">
        <f t="shared" si="4"/>
        <v>0.49753976940220124</v>
      </c>
      <c r="H15" s="54">
        <f t="shared" si="4"/>
        <v>0.29146931676390953</v>
      </c>
      <c r="I15" s="55">
        <f t="shared" si="4"/>
        <v>0.17672337752622025</v>
      </c>
      <c r="J15" s="54">
        <f t="shared" si="4"/>
        <v>0.14839622317124457</v>
      </c>
      <c r="K15" s="56">
        <f t="shared" si="4"/>
        <v>0.12929027696670969</v>
      </c>
      <c r="L15" s="54">
        <f t="shared" si="4"/>
        <v>9.3667343599311836E-2</v>
      </c>
      <c r="M15" s="55">
        <f t="shared" si="4"/>
        <v>8.4187157484267416E-2</v>
      </c>
      <c r="N15" s="54">
        <f t="shared" si="4"/>
        <v>9.4069045003390084E-2</v>
      </c>
      <c r="O15" s="57">
        <f t="shared" si="4"/>
        <v>9.6890451439423542E-2</v>
      </c>
      <c r="P15" s="58"/>
    </row>
    <row r="16" spans="2:17" ht="17.25" customHeight="1" x14ac:dyDescent="0.3">
      <c r="B16" s="41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</row>
    <row r="17" spans="2:16" x14ac:dyDescent="0.2">
      <c r="B17" s="2" t="s">
        <v>14</v>
      </c>
      <c r="C17" s="18" t="s">
        <v>15</v>
      </c>
      <c r="D17" s="59">
        <f>'WEB_Search Display'!D5+EMAIL_MARKETING!D5+WEB_ORGANIC!D5+PAID_SOCIAL_ECommerce!D5+APP_AD_SUPPORTED!D5+EMAIL_MARKETING!D5+LINKEDIN_SOCIAL_SELLING!D5</f>
        <v>2920</v>
      </c>
      <c r="E17" s="60">
        <f>'WEB_Search Display'!E5+EMAIL_MARKETING!E5+WEB_ORGANIC!E5+PAID_SOCIAL_ECommerce!E5+APP_AD_SUPPORTED!E5+EMAIL_MARKETING!E5+LINKEDIN_SOCIAL_SELLING!E5</f>
        <v>4480</v>
      </c>
      <c r="F17" s="59">
        <f>'WEB_Search Display'!F5+EMAIL_MARKETING!F5+WEB_ORGANIC!F5+PAID_SOCIAL_ECommerce!F5+APP_AD_SUPPORTED!F5+EMAIL_MARKETING!F5+LINKEDIN_SOCIAL_SELLING!F5</f>
        <v>4480</v>
      </c>
      <c r="G17" s="61">
        <f>'WEB_Search Display'!G5+EMAIL_MARKETING!G5+WEB_ORGANIC!G5+PAID_SOCIAL_ECommerce!G5+APP_AD_SUPPORTED!G5+EMAIL_MARKETING!G5+LINKEDIN_SOCIAL_SELLING!G5</f>
        <v>12480</v>
      </c>
      <c r="H17" s="59">
        <f>'WEB_Search Display'!H5+EMAIL_MARKETING!H5+WEB_ORGANIC!H5+PAID_SOCIAL_ECommerce!H5+APP_AD_SUPPORTED!H5+EMAIL_MARKETING!H5+LINKEDIN_SOCIAL_SELLING!H5</f>
        <v>2880</v>
      </c>
      <c r="I17" s="60">
        <f>'WEB_Search Display'!I5+EMAIL_MARKETING!I5+WEB_ORGANIC!I5+PAID_SOCIAL_ECommerce!I5+APP_AD_SUPPORTED!I5+EMAIL_MARKETING!I5+LINKEDIN_SOCIAL_SELLING!I5</f>
        <v>2880</v>
      </c>
      <c r="J17" s="59">
        <f>'WEB_Search Display'!J5+EMAIL_MARKETING!J5+WEB_ORGANIC!J5+PAID_SOCIAL_ECommerce!J5+APP_AD_SUPPORTED!J5+EMAIL_MARKETING!J5+LINKEDIN_SOCIAL_SELLING!J5</f>
        <v>2380</v>
      </c>
      <c r="K17" s="61">
        <f>'WEB_Search Display'!K5+EMAIL_MARKETING!K5+WEB_ORGANIC!K5+PAID_SOCIAL_ECommerce!K5+APP_AD_SUPPORTED!K5+EMAIL_MARKETING!K5+LINKEDIN_SOCIAL_SELLING!K5</f>
        <v>2380</v>
      </c>
      <c r="L17" s="59">
        <f>'WEB_Search Display'!L5+EMAIL_MARKETING!L5+WEB_ORGANIC!L5+PAID_SOCIAL_ECommerce!L5+APP_AD_SUPPORTED!L5+EMAIL_MARKETING!L5+LINKEDIN_SOCIAL_SELLING!L5</f>
        <v>1780</v>
      </c>
      <c r="M17" s="60">
        <f>'WEB_Search Display'!M5+EMAIL_MARKETING!M5+WEB_ORGANIC!M5+PAID_SOCIAL_ECommerce!M5+APP_AD_SUPPORTED!M5+EMAIL_MARKETING!M5+LINKEDIN_SOCIAL_SELLING!M5</f>
        <v>1780</v>
      </c>
      <c r="N17" s="59">
        <f>'WEB_Search Display'!N5+EMAIL_MARKETING!N5+WEB_ORGANIC!N5+PAID_SOCIAL_ECommerce!N5+APP_AD_SUPPORTED!N5+EMAIL_MARKETING!N5+LINKEDIN_SOCIAL_SELLING!N5</f>
        <v>1780</v>
      </c>
      <c r="O17" s="62">
        <f>'WEB_Search Display'!O5+EMAIL_MARKETING!O5+WEB_ORGANIC!O5+PAID_SOCIAL_ECommerce!O5+APP_AD_SUPPORTED!O5+EMAIL_MARKETING!O5+LINKEDIN_SOCIAL_SELLING!O5</f>
        <v>1780</v>
      </c>
      <c r="P17" s="63">
        <f>SUM(D17:O17)</f>
        <v>42000</v>
      </c>
    </row>
    <row r="18" spans="2:16" x14ac:dyDescent="0.2">
      <c r="B18" s="2"/>
      <c r="C18" s="40" t="s">
        <v>16</v>
      </c>
      <c r="D18" s="54">
        <f t="shared" ref="D18:P18" si="5">IFERROR(D17/$P$17,0)</f>
        <v>6.9523809523809529E-2</v>
      </c>
      <c r="E18" s="55">
        <f t="shared" si="5"/>
        <v>0.10666666666666667</v>
      </c>
      <c r="F18" s="54">
        <f t="shared" si="5"/>
        <v>0.10666666666666667</v>
      </c>
      <c r="G18" s="56">
        <f t="shared" si="5"/>
        <v>0.29714285714285715</v>
      </c>
      <c r="H18" s="54">
        <f t="shared" si="5"/>
        <v>6.8571428571428575E-2</v>
      </c>
      <c r="I18" s="55">
        <f t="shared" si="5"/>
        <v>6.8571428571428575E-2</v>
      </c>
      <c r="J18" s="54">
        <f t="shared" si="5"/>
        <v>5.6666666666666664E-2</v>
      </c>
      <c r="K18" s="56">
        <f t="shared" si="5"/>
        <v>5.6666666666666664E-2</v>
      </c>
      <c r="L18" s="54">
        <f t="shared" si="5"/>
        <v>4.238095238095238E-2</v>
      </c>
      <c r="M18" s="55">
        <f t="shared" si="5"/>
        <v>4.238095238095238E-2</v>
      </c>
      <c r="N18" s="54">
        <f t="shared" si="5"/>
        <v>4.238095238095238E-2</v>
      </c>
      <c r="O18" s="57">
        <f t="shared" si="5"/>
        <v>4.238095238095238E-2</v>
      </c>
      <c r="P18" s="58">
        <f t="shared" si="5"/>
        <v>1</v>
      </c>
    </row>
    <row r="19" spans="2:16" ht="17.25" customHeight="1" x14ac:dyDescent="0.3"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3"/>
    </row>
    <row r="20" spans="2:16" x14ac:dyDescent="0.2">
      <c r="B20" s="1" t="s">
        <v>17</v>
      </c>
      <c r="C20" s="18" t="s">
        <v>18</v>
      </c>
      <c r="D20" s="64">
        <f t="shared" ref="D20:P20" si="6">IFERROR(1/D7,0)</f>
        <v>6.4651646447140374</v>
      </c>
      <c r="E20" s="65">
        <f t="shared" si="6"/>
        <v>6.4651646447140374</v>
      </c>
      <c r="F20" s="64">
        <f t="shared" si="6"/>
        <v>6.8652220438847529</v>
      </c>
      <c r="G20" s="66">
        <f t="shared" si="6"/>
        <v>7.1681734691221761</v>
      </c>
      <c r="H20" s="64">
        <f t="shared" si="6"/>
        <v>7.7487994304704024</v>
      </c>
      <c r="I20" s="65">
        <f t="shared" si="6"/>
        <v>8.0601088394595486</v>
      </c>
      <c r="J20" s="64">
        <f t="shared" si="6"/>
        <v>8.3899856764886973</v>
      </c>
      <c r="K20" s="66">
        <f t="shared" si="6"/>
        <v>9.0534347432944404</v>
      </c>
      <c r="L20" s="64">
        <f t="shared" si="6"/>
        <v>9.8336063165774501</v>
      </c>
      <c r="M20" s="65">
        <f t="shared" si="6"/>
        <v>10.909302331332517</v>
      </c>
      <c r="N20" s="64">
        <f t="shared" si="6"/>
        <v>12.034032646349207</v>
      </c>
      <c r="O20" s="67">
        <f t="shared" si="6"/>
        <v>13.15709998599516</v>
      </c>
      <c r="P20" s="68">
        <f t="shared" si="6"/>
        <v>0.69942699213119708</v>
      </c>
    </row>
    <row r="21" spans="2:16" x14ac:dyDescent="0.2">
      <c r="B21" s="1"/>
      <c r="C21" s="24" t="s">
        <v>19</v>
      </c>
      <c r="D21" s="69">
        <f t="shared" ref="D21:P21" si="7">D14/D10</f>
        <v>3.8050611194509973</v>
      </c>
      <c r="E21" s="70">
        <f t="shared" si="7"/>
        <v>3.8070188449364992</v>
      </c>
      <c r="F21" s="69">
        <f t="shared" si="7"/>
        <v>4.0960206015158329</v>
      </c>
      <c r="G21" s="71">
        <f t="shared" si="7"/>
        <v>4.3946167010932635</v>
      </c>
      <c r="H21" s="69">
        <f t="shared" si="7"/>
        <v>4.7005393686996149</v>
      </c>
      <c r="I21" s="70">
        <f t="shared" si="7"/>
        <v>5.0374092996560318</v>
      </c>
      <c r="J21" s="69">
        <f t="shared" si="7"/>
        <v>5.5901849869699154</v>
      </c>
      <c r="K21" s="71">
        <f t="shared" si="7"/>
        <v>6.3189586901357213</v>
      </c>
      <c r="L21" s="69">
        <f t="shared" si="7"/>
        <v>6.7856698924058438</v>
      </c>
      <c r="M21" s="70">
        <f t="shared" si="7"/>
        <v>7.0928195759135946</v>
      </c>
      <c r="N21" s="69">
        <f t="shared" si="7"/>
        <v>7.355974760054881</v>
      </c>
      <c r="O21" s="72">
        <f t="shared" si="7"/>
        <v>7.5557792473969725</v>
      </c>
      <c r="P21" s="73">
        <f t="shared" si="7"/>
        <v>50.087077961430232</v>
      </c>
    </row>
    <row r="22" spans="2:16" x14ac:dyDescent="0.2">
      <c r="B22" s="1"/>
      <c r="C22" s="74" t="s">
        <v>20</v>
      </c>
      <c r="D22" s="75">
        <f t="shared" ref="D22:P22" si="8">D20*D21</f>
        <v>24.600346620450605</v>
      </c>
      <c r="E22" s="76">
        <f t="shared" si="8"/>
        <v>24.613003638043526</v>
      </c>
      <c r="F22" s="77">
        <f t="shared" si="8"/>
        <v>28.12009092573258</v>
      </c>
      <c r="G22" s="78">
        <f t="shared" si="8"/>
        <v>31.501374843737953</v>
      </c>
      <c r="H22" s="77">
        <f t="shared" si="8"/>
        <v>36.423536783083279</v>
      </c>
      <c r="I22" s="76">
        <f t="shared" si="8"/>
        <v>40.602067224133314</v>
      </c>
      <c r="J22" s="77">
        <f t="shared" si="8"/>
        <v>46.901571969599743</v>
      </c>
      <c r="K22" s="78">
        <f t="shared" si="8"/>
        <v>57.208280146717065</v>
      </c>
      <c r="L22" s="77">
        <f t="shared" si="8"/>
        <v>66.727606316171531</v>
      </c>
      <c r="M22" s="76">
        <f t="shared" si="8"/>
        <v>77.377713135235098</v>
      </c>
      <c r="N22" s="77">
        <f t="shared" si="8"/>
        <v>88.522040408221216</v>
      </c>
      <c r="O22" s="79">
        <f t="shared" si="8"/>
        <v>99.41214303010922</v>
      </c>
      <c r="P22" s="80">
        <f t="shared" si="8"/>
        <v>35.032254283203919</v>
      </c>
    </row>
    <row r="23" spans="2:16" x14ac:dyDescent="0.2">
      <c r="B23" s="1"/>
      <c r="C23" s="24" t="s">
        <v>21</v>
      </c>
      <c r="D23" s="81">
        <f t="shared" ref="D23:P23" si="9">D17/D5</f>
        <v>5.7402244620773475</v>
      </c>
      <c r="E23" s="82">
        <f t="shared" si="9"/>
        <v>8.6964034724626114</v>
      </c>
      <c r="F23" s="81">
        <f t="shared" si="9"/>
        <v>8.2009422563135264</v>
      </c>
      <c r="G23" s="83">
        <f t="shared" si="9"/>
        <v>18.050283292674614</v>
      </c>
      <c r="H23" s="81">
        <f t="shared" si="9"/>
        <v>6.8609731216180263</v>
      </c>
      <c r="I23" s="82">
        <f t="shared" si="9"/>
        <v>6.4033364616973758</v>
      </c>
      <c r="J23" s="81">
        <f t="shared" si="9"/>
        <v>10.358385908670215</v>
      </c>
      <c r="K23" s="83">
        <f t="shared" si="9"/>
        <v>9.1621087100646843</v>
      </c>
      <c r="L23" s="81">
        <f t="shared" si="9"/>
        <v>6.4846873943505985</v>
      </c>
      <c r="M23" s="82">
        <f t="shared" si="9"/>
        <v>5.8457868297706881</v>
      </c>
      <c r="N23" s="81">
        <f t="shared" si="9"/>
        <v>5.3214897301227415</v>
      </c>
      <c r="O23" s="84">
        <f t="shared" si="9"/>
        <v>4.8834983846045796</v>
      </c>
      <c r="P23" s="85">
        <f t="shared" si="9"/>
        <v>8.5739477531684116</v>
      </c>
    </row>
    <row r="24" spans="2:16" x14ac:dyDescent="0.2">
      <c r="B24" s="1"/>
      <c r="C24" s="74" t="s">
        <v>22</v>
      </c>
      <c r="D24" s="86">
        <f t="shared" ref="D24:P24" si="10">IF(D23&gt;0,(D22-D23)/D23,0)</f>
        <v>3.2856070843522223</v>
      </c>
      <c r="E24" s="87">
        <f t="shared" si="10"/>
        <v>1.8302508865856149</v>
      </c>
      <c r="F24" s="86">
        <f t="shared" si="10"/>
        <v>2.4288853703468307</v>
      </c>
      <c r="G24" s="88">
        <f t="shared" si="10"/>
        <v>0.74520113246766739</v>
      </c>
      <c r="H24" s="54">
        <f t="shared" si="10"/>
        <v>4.3088003898918492</v>
      </c>
      <c r="I24" s="55">
        <f t="shared" si="10"/>
        <v>5.3407674213281382</v>
      </c>
      <c r="J24" s="54">
        <f t="shared" si="10"/>
        <v>3.5278842073591807</v>
      </c>
      <c r="K24" s="56">
        <f t="shared" si="10"/>
        <v>5.2440080070075021</v>
      </c>
      <c r="L24" s="54">
        <f t="shared" si="10"/>
        <v>9.2900266825975333</v>
      </c>
      <c r="M24" s="55">
        <f t="shared" si="10"/>
        <v>12.236492432665456</v>
      </c>
      <c r="N24" s="54">
        <f t="shared" si="10"/>
        <v>15.634823122392728</v>
      </c>
      <c r="O24" s="57">
        <f t="shared" si="10"/>
        <v>19.356747397216289</v>
      </c>
      <c r="P24" s="58">
        <f t="shared" si="10"/>
        <v>3.0858954698269674</v>
      </c>
    </row>
    <row r="25" spans="2:16" x14ac:dyDescent="0.2">
      <c r="B25" s="1"/>
      <c r="C25" s="24" t="s">
        <v>23</v>
      </c>
      <c r="D25" s="89">
        <f t="shared" ref="D25:O25" si="11">IFERROR(D22/D23,0)</f>
        <v>4.2856070843522227</v>
      </c>
      <c r="E25" s="90">
        <f t="shared" si="11"/>
        <v>2.8302508865856151</v>
      </c>
      <c r="F25" s="89">
        <f t="shared" si="11"/>
        <v>3.4288853703468307</v>
      </c>
      <c r="G25" s="91">
        <f t="shared" si="11"/>
        <v>1.7452011324676675</v>
      </c>
      <c r="H25" s="89">
        <f t="shared" si="11"/>
        <v>5.3088003898918492</v>
      </c>
      <c r="I25" s="90">
        <f t="shared" si="11"/>
        <v>6.3407674213281382</v>
      </c>
      <c r="J25" s="89">
        <f t="shared" si="11"/>
        <v>4.5278842073591807</v>
      </c>
      <c r="K25" s="91">
        <f t="shared" si="11"/>
        <v>6.2440080070075021</v>
      </c>
      <c r="L25" s="89">
        <f t="shared" si="11"/>
        <v>10.290026682597533</v>
      </c>
      <c r="M25" s="90">
        <f t="shared" si="11"/>
        <v>13.236492432665456</v>
      </c>
      <c r="N25" s="89">
        <f t="shared" si="11"/>
        <v>16.634823122392728</v>
      </c>
      <c r="O25" s="92">
        <f t="shared" si="11"/>
        <v>20.356747397216289</v>
      </c>
      <c r="P25" s="93">
        <f>SUM(D25:O25)</f>
        <v>95.229494134211023</v>
      </c>
    </row>
    <row r="26" spans="2:16" ht="17.25" customHeight="1" x14ac:dyDescent="0.3">
      <c r="B26" s="41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3"/>
    </row>
  </sheetData>
  <mergeCells count="4">
    <mergeCell ref="B5:B11"/>
    <mergeCell ref="B13:B15"/>
    <mergeCell ref="B17:B18"/>
    <mergeCell ref="B20:B25"/>
  </mergeCell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2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26" sqref="F26"/>
    </sheetView>
  </sheetViews>
  <sheetFormatPr baseColWidth="10" defaultColWidth="8.625" defaultRowHeight="15.75" x14ac:dyDescent="0.25"/>
  <cols>
    <col min="1" max="1" width="3.25" customWidth="1"/>
    <col min="2" max="2" width="30" customWidth="1"/>
    <col min="3" max="3" width="34" customWidth="1"/>
    <col min="4" max="4" width="13.75" customWidth="1"/>
    <col min="16" max="16" width="11.125" customWidth="1"/>
    <col min="17" max="17" width="5.125" customWidth="1"/>
    <col min="18" max="19" width="10.75" customWidth="1"/>
  </cols>
  <sheetData>
    <row r="1" spans="2:16" ht="25.5" x14ac:dyDescent="0.25">
      <c r="B1" s="5" t="s">
        <v>71</v>
      </c>
      <c r="C1" s="5"/>
      <c r="D1" s="5"/>
      <c r="E1" s="5"/>
    </row>
    <row r="2" spans="2:16" ht="43.5" x14ac:dyDescent="0.5">
      <c r="B2" s="6" t="s">
        <v>1</v>
      </c>
      <c r="C2" s="7">
        <f ca="1">TODAY()</f>
        <v>46317</v>
      </c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x14ac:dyDescent="0.25">
      <c r="B3" s="130" t="s">
        <v>72</v>
      </c>
      <c r="D3" s="131">
        <v>3</v>
      </c>
      <c r="E3" s="130" t="str">
        <f>CHOOSE($D$3,"Conservative","Base","Optimistic")</f>
        <v>Optimistic</v>
      </c>
    </row>
    <row r="4" spans="2:16" x14ac:dyDescent="0.25">
      <c r="B4" s="12"/>
      <c r="C4" s="12"/>
      <c r="D4" s="13">
        <f ca="1">C2</f>
        <v>46317</v>
      </c>
      <c r="E4" s="14">
        <f t="shared" ref="E4:O4" ca="1" si="0">DATE(YEAR(D4),MONTH(D4)+1,1)</f>
        <v>46327</v>
      </c>
      <c r="F4" s="13">
        <f t="shared" ca="1" si="0"/>
        <v>46357</v>
      </c>
      <c r="G4" s="15">
        <f t="shared" ca="1" si="0"/>
        <v>46388</v>
      </c>
      <c r="H4" s="13">
        <f t="shared" ca="1" si="0"/>
        <v>46419</v>
      </c>
      <c r="I4" s="14">
        <f t="shared" ca="1" si="0"/>
        <v>46447</v>
      </c>
      <c r="J4" s="13">
        <f t="shared" ca="1" si="0"/>
        <v>46478</v>
      </c>
      <c r="K4" s="15">
        <f t="shared" ca="1" si="0"/>
        <v>46508</v>
      </c>
      <c r="L4" s="13">
        <f t="shared" ca="1" si="0"/>
        <v>46539</v>
      </c>
      <c r="M4" s="14">
        <f t="shared" ca="1" si="0"/>
        <v>46569</v>
      </c>
      <c r="N4" s="13">
        <f t="shared" ca="1" si="0"/>
        <v>46600</v>
      </c>
      <c r="O4" s="16">
        <f t="shared" ca="1" si="0"/>
        <v>46631</v>
      </c>
      <c r="P4" s="17" t="s">
        <v>2</v>
      </c>
    </row>
    <row r="5" spans="2:16" x14ac:dyDescent="0.25">
      <c r="B5" s="1" t="s">
        <v>73</v>
      </c>
      <c r="C5" s="18" t="s">
        <v>74</v>
      </c>
      <c r="D5" s="132">
        <f t="shared" ref="D5:O5" si="1">D6+D7</f>
        <v>1780</v>
      </c>
      <c r="E5" s="132">
        <f t="shared" si="1"/>
        <v>1780</v>
      </c>
      <c r="F5" s="132">
        <f t="shared" si="1"/>
        <v>1780</v>
      </c>
      <c r="G5" s="132">
        <f t="shared" si="1"/>
        <v>1780</v>
      </c>
      <c r="H5" s="132">
        <f t="shared" si="1"/>
        <v>1780</v>
      </c>
      <c r="I5" s="132">
        <f t="shared" si="1"/>
        <v>1780</v>
      </c>
      <c r="J5" s="132">
        <f t="shared" si="1"/>
        <v>1780</v>
      </c>
      <c r="K5" s="132">
        <f t="shared" si="1"/>
        <v>1780</v>
      </c>
      <c r="L5" s="132">
        <f t="shared" si="1"/>
        <v>1780</v>
      </c>
      <c r="M5" s="132">
        <f t="shared" si="1"/>
        <v>1780</v>
      </c>
      <c r="N5" s="132">
        <f t="shared" si="1"/>
        <v>1780</v>
      </c>
      <c r="O5" s="132">
        <f t="shared" si="1"/>
        <v>1780</v>
      </c>
      <c r="P5" s="133">
        <f>SUM(D5:O5)</f>
        <v>21360</v>
      </c>
    </row>
    <row r="6" spans="2:16" x14ac:dyDescent="0.25">
      <c r="B6" s="1"/>
      <c r="C6" s="18" t="s">
        <v>75</v>
      </c>
      <c r="D6" s="134">
        <f t="shared" ref="D6:O6" si="2">$G$48*$G$50*$G$51</f>
        <v>1600</v>
      </c>
      <c r="E6" s="134">
        <f t="shared" si="2"/>
        <v>1600</v>
      </c>
      <c r="F6" s="134">
        <f t="shared" si="2"/>
        <v>1600</v>
      </c>
      <c r="G6" s="134">
        <f t="shared" si="2"/>
        <v>1600</v>
      </c>
      <c r="H6" s="134">
        <f t="shared" si="2"/>
        <v>1600</v>
      </c>
      <c r="I6" s="134">
        <f t="shared" si="2"/>
        <v>1600</v>
      </c>
      <c r="J6" s="134">
        <f t="shared" si="2"/>
        <v>1600</v>
      </c>
      <c r="K6" s="134">
        <f t="shared" si="2"/>
        <v>1600</v>
      </c>
      <c r="L6" s="134">
        <f t="shared" si="2"/>
        <v>1600</v>
      </c>
      <c r="M6" s="134">
        <f t="shared" si="2"/>
        <v>1600</v>
      </c>
      <c r="N6" s="134">
        <f t="shared" si="2"/>
        <v>1600</v>
      </c>
      <c r="O6" s="134">
        <f t="shared" si="2"/>
        <v>1600</v>
      </c>
      <c r="P6" s="133">
        <f>SUM(D6:O6)</f>
        <v>19200</v>
      </c>
    </row>
    <row r="7" spans="2:16" x14ac:dyDescent="0.25">
      <c r="B7" s="1"/>
      <c r="C7" s="18" t="s">
        <v>76</v>
      </c>
      <c r="D7" s="134">
        <f t="shared" ref="D7:O7" si="3">$G$48*$G$52</f>
        <v>180</v>
      </c>
      <c r="E7" s="134">
        <f t="shared" si="3"/>
        <v>180</v>
      </c>
      <c r="F7" s="134">
        <f t="shared" si="3"/>
        <v>180</v>
      </c>
      <c r="G7" s="134">
        <f t="shared" si="3"/>
        <v>180</v>
      </c>
      <c r="H7" s="134">
        <f t="shared" si="3"/>
        <v>180</v>
      </c>
      <c r="I7" s="134">
        <f t="shared" si="3"/>
        <v>180</v>
      </c>
      <c r="J7" s="134">
        <f t="shared" si="3"/>
        <v>180</v>
      </c>
      <c r="K7" s="134">
        <f t="shared" si="3"/>
        <v>180</v>
      </c>
      <c r="L7" s="134">
        <f t="shared" si="3"/>
        <v>180</v>
      </c>
      <c r="M7" s="134">
        <f t="shared" si="3"/>
        <v>180</v>
      </c>
      <c r="N7" s="134">
        <f t="shared" si="3"/>
        <v>180</v>
      </c>
      <c r="O7" s="134">
        <f t="shared" si="3"/>
        <v>180</v>
      </c>
      <c r="P7" s="133">
        <f>SUM(D7:O7)</f>
        <v>2160</v>
      </c>
    </row>
    <row r="8" spans="2:16" x14ac:dyDescent="0.25">
      <c r="B8" s="1"/>
      <c r="C8" s="24" t="s">
        <v>77</v>
      </c>
      <c r="D8" s="135">
        <v>0.5</v>
      </c>
      <c r="E8" s="135">
        <v>0.75</v>
      </c>
      <c r="F8" s="135">
        <v>1</v>
      </c>
      <c r="G8" s="135">
        <v>1</v>
      </c>
      <c r="H8" s="135">
        <v>1</v>
      </c>
      <c r="I8" s="135">
        <v>1</v>
      </c>
      <c r="J8" s="135">
        <v>1</v>
      </c>
      <c r="K8" s="135">
        <v>1</v>
      </c>
      <c r="L8" s="135">
        <v>1</v>
      </c>
      <c r="M8" s="135">
        <v>1</v>
      </c>
      <c r="N8" s="135">
        <v>1</v>
      </c>
      <c r="O8" s="135">
        <v>1</v>
      </c>
      <c r="P8" s="136">
        <f>AVERAGE(D8:O8)</f>
        <v>0.9375</v>
      </c>
    </row>
    <row r="9" spans="2:16" x14ac:dyDescent="0.25">
      <c r="B9" s="1"/>
      <c r="C9" s="18" t="s">
        <v>78</v>
      </c>
      <c r="D9" s="101">
        <f t="shared" ref="D9:O9" si="4">$G$48*$G$49*52/12*D8</f>
        <v>433.33333333333331</v>
      </c>
      <c r="E9" s="101">
        <f t="shared" si="4"/>
        <v>650</v>
      </c>
      <c r="F9" s="101">
        <f t="shared" si="4"/>
        <v>866.66666666666663</v>
      </c>
      <c r="G9" s="101">
        <f t="shared" si="4"/>
        <v>866.66666666666663</v>
      </c>
      <c r="H9" s="101">
        <f t="shared" si="4"/>
        <v>866.66666666666663</v>
      </c>
      <c r="I9" s="101">
        <f t="shared" si="4"/>
        <v>866.66666666666663</v>
      </c>
      <c r="J9" s="101">
        <f t="shared" si="4"/>
        <v>866.66666666666663</v>
      </c>
      <c r="K9" s="101">
        <f t="shared" si="4"/>
        <v>866.66666666666663</v>
      </c>
      <c r="L9" s="101">
        <f t="shared" si="4"/>
        <v>866.66666666666663</v>
      </c>
      <c r="M9" s="101">
        <f t="shared" si="4"/>
        <v>866.66666666666663</v>
      </c>
      <c r="N9" s="101">
        <f t="shared" si="4"/>
        <v>866.66666666666663</v>
      </c>
      <c r="O9" s="101">
        <f t="shared" si="4"/>
        <v>866.66666666666663</v>
      </c>
      <c r="P9" s="137">
        <f>SUM(D9:O9)</f>
        <v>9750</v>
      </c>
    </row>
    <row r="10" spans="2:16" x14ac:dyDescent="0.25">
      <c r="B10" s="1"/>
      <c r="C10" s="24" t="s">
        <v>79</v>
      </c>
      <c r="D10" s="138">
        <f t="shared" ref="D10:O10" si="5">$G$53</f>
        <v>0.45</v>
      </c>
      <c r="E10" s="138">
        <f t="shared" si="5"/>
        <v>0.45</v>
      </c>
      <c r="F10" s="138">
        <f t="shared" si="5"/>
        <v>0.45</v>
      </c>
      <c r="G10" s="138">
        <f t="shared" si="5"/>
        <v>0.45</v>
      </c>
      <c r="H10" s="138">
        <f t="shared" si="5"/>
        <v>0.45</v>
      </c>
      <c r="I10" s="138">
        <f t="shared" si="5"/>
        <v>0.45</v>
      </c>
      <c r="J10" s="138">
        <f t="shared" si="5"/>
        <v>0.45</v>
      </c>
      <c r="K10" s="138">
        <f t="shared" si="5"/>
        <v>0.45</v>
      </c>
      <c r="L10" s="138">
        <f t="shared" si="5"/>
        <v>0.45</v>
      </c>
      <c r="M10" s="138">
        <f t="shared" si="5"/>
        <v>0.45</v>
      </c>
      <c r="N10" s="138">
        <f t="shared" si="5"/>
        <v>0.45</v>
      </c>
      <c r="O10" s="138">
        <f t="shared" si="5"/>
        <v>0.45</v>
      </c>
      <c r="P10" s="136">
        <f>AVERAGE(D10:O10)</f>
        <v>0.45000000000000012</v>
      </c>
    </row>
    <row r="11" spans="2:16" x14ac:dyDescent="0.25">
      <c r="B11" s="1"/>
      <c r="C11" s="18" t="s">
        <v>80</v>
      </c>
      <c r="D11" s="139">
        <f t="shared" ref="D11:O11" si="6">D9*D10</f>
        <v>195</v>
      </c>
      <c r="E11" s="139">
        <f t="shared" si="6"/>
        <v>292.5</v>
      </c>
      <c r="F11" s="139">
        <f t="shared" si="6"/>
        <v>390</v>
      </c>
      <c r="G11" s="139">
        <f t="shared" si="6"/>
        <v>390</v>
      </c>
      <c r="H11" s="139">
        <f t="shared" si="6"/>
        <v>390</v>
      </c>
      <c r="I11" s="139">
        <f t="shared" si="6"/>
        <v>390</v>
      </c>
      <c r="J11" s="139">
        <f t="shared" si="6"/>
        <v>390</v>
      </c>
      <c r="K11" s="139">
        <f t="shared" si="6"/>
        <v>390</v>
      </c>
      <c r="L11" s="139">
        <f t="shared" si="6"/>
        <v>390</v>
      </c>
      <c r="M11" s="139">
        <f t="shared" si="6"/>
        <v>390</v>
      </c>
      <c r="N11" s="139">
        <f t="shared" si="6"/>
        <v>390</v>
      </c>
      <c r="O11" s="139">
        <f t="shared" si="6"/>
        <v>390</v>
      </c>
      <c r="P11" s="140">
        <f>SUM(D11:O11)</f>
        <v>4387.5</v>
      </c>
    </row>
    <row r="12" spans="2:16" x14ac:dyDescent="0.25">
      <c r="B12" s="1"/>
      <c r="C12" s="24" t="s">
        <v>81</v>
      </c>
      <c r="D12" s="138">
        <f t="shared" ref="D12:O12" si="7">$G$54</f>
        <v>0.2</v>
      </c>
      <c r="E12" s="138">
        <f t="shared" si="7"/>
        <v>0.2</v>
      </c>
      <c r="F12" s="138">
        <f t="shared" si="7"/>
        <v>0.2</v>
      </c>
      <c r="G12" s="138">
        <f t="shared" si="7"/>
        <v>0.2</v>
      </c>
      <c r="H12" s="138">
        <f t="shared" si="7"/>
        <v>0.2</v>
      </c>
      <c r="I12" s="138">
        <f t="shared" si="7"/>
        <v>0.2</v>
      </c>
      <c r="J12" s="138">
        <f t="shared" si="7"/>
        <v>0.2</v>
      </c>
      <c r="K12" s="138">
        <f t="shared" si="7"/>
        <v>0.2</v>
      </c>
      <c r="L12" s="138">
        <f t="shared" si="7"/>
        <v>0.2</v>
      </c>
      <c r="M12" s="138">
        <f t="shared" si="7"/>
        <v>0.2</v>
      </c>
      <c r="N12" s="138">
        <f t="shared" si="7"/>
        <v>0.2</v>
      </c>
      <c r="O12" s="138">
        <f t="shared" si="7"/>
        <v>0.2</v>
      </c>
      <c r="P12" s="136">
        <f>AVERAGE(D12:O12)</f>
        <v>0.19999999999999998</v>
      </c>
    </row>
    <row r="13" spans="2:16" x14ac:dyDescent="0.25">
      <c r="B13" s="1"/>
      <c r="C13" s="18" t="s">
        <v>82</v>
      </c>
      <c r="D13" s="139">
        <f t="shared" ref="D13:O13" si="8">D11*D12</f>
        <v>39</v>
      </c>
      <c r="E13" s="139">
        <f t="shared" si="8"/>
        <v>58.5</v>
      </c>
      <c r="F13" s="139">
        <f t="shared" si="8"/>
        <v>78</v>
      </c>
      <c r="G13" s="139">
        <f t="shared" si="8"/>
        <v>78</v>
      </c>
      <c r="H13" s="139">
        <f t="shared" si="8"/>
        <v>78</v>
      </c>
      <c r="I13" s="139">
        <f t="shared" si="8"/>
        <v>78</v>
      </c>
      <c r="J13" s="139">
        <f t="shared" si="8"/>
        <v>78</v>
      </c>
      <c r="K13" s="139">
        <f t="shared" si="8"/>
        <v>78</v>
      </c>
      <c r="L13" s="139">
        <f t="shared" si="8"/>
        <v>78</v>
      </c>
      <c r="M13" s="139">
        <f t="shared" si="8"/>
        <v>78</v>
      </c>
      <c r="N13" s="139">
        <f t="shared" si="8"/>
        <v>78</v>
      </c>
      <c r="O13" s="139">
        <f t="shared" si="8"/>
        <v>78</v>
      </c>
      <c r="P13" s="140">
        <f>SUM(D13:O13)</f>
        <v>877.5</v>
      </c>
    </row>
    <row r="14" spans="2:16" x14ac:dyDescent="0.25">
      <c r="B14" s="1"/>
      <c r="C14" s="24" t="s">
        <v>83</v>
      </c>
      <c r="D14" s="138">
        <f t="shared" ref="D14:O14" si="9">$G$55</f>
        <v>0.4</v>
      </c>
      <c r="E14" s="138">
        <f t="shared" si="9"/>
        <v>0.4</v>
      </c>
      <c r="F14" s="138">
        <f t="shared" si="9"/>
        <v>0.4</v>
      </c>
      <c r="G14" s="138">
        <f t="shared" si="9"/>
        <v>0.4</v>
      </c>
      <c r="H14" s="138">
        <f t="shared" si="9"/>
        <v>0.4</v>
      </c>
      <c r="I14" s="138">
        <f t="shared" si="9"/>
        <v>0.4</v>
      </c>
      <c r="J14" s="138">
        <f t="shared" si="9"/>
        <v>0.4</v>
      </c>
      <c r="K14" s="138">
        <f t="shared" si="9"/>
        <v>0.4</v>
      </c>
      <c r="L14" s="138">
        <f t="shared" si="9"/>
        <v>0.4</v>
      </c>
      <c r="M14" s="138">
        <f t="shared" si="9"/>
        <v>0.4</v>
      </c>
      <c r="N14" s="138">
        <f t="shared" si="9"/>
        <v>0.4</v>
      </c>
      <c r="O14" s="138">
        <f t="shared" si="9"/>
        <v>0.4</v>
      </c>
      <c r="P14" s="136">
        <f>AVERAGE(D14:O14)</f>
        <v>0.39999999999999997</v>
      </c>
    </row>
    <row r="15" spans="2:16" x14ac:dyDescent="0.25">
      <c r="B15" s="1"/>
      <c r="C15" s="18" t="s">
        <v>84</v>
      </c>
      <c r="D15" s="139">
        <f t="shared" ref="D15:O15" si="10">D13*D14</f>
        <v>15.600000000000001</v>
      </c>
      <c r="E15" s="139">
        <f t="shared" si="10"/>
        <v>23.400000000000002</v>
      </c>
      <c r="F15" s="139">
        <f t="shared" si="10"/>
        <v>31.200000000000003</v>
      </c>
      <c r="G15" s="139">
        <f t="shared" si="10"/>
        <v>31.200000000000003</v>
      </c>
      <c r="H15" s="139">
        <f t="shared" si="10"/>
        <v>31.200000000000003</v>
      </c>
      <c r="I15" s="139">
        <f t="shared" si="10"/>
        <v>31.200000000000003</v>
      </c>
      <c r="J15" s="139">
        <f t="shared" si="10"/>
        <v>31.200000000000003</v>
      </c>
      <c r="K15" s="139">
        <f t="shared" si="10"/>
        <v>31.200000000000003</v>
      </c>
      <c r="L15" s="139">
        <f t="shared" si="10"/>
        <v>31.200000000000003</v>
      </c>
      <c r="M15" s="139">
        <f t="shared" si="10"/>
        <v>31.200000000000003</v>
      </c>
      <c r="N15" s="139">
        <f t="shared" si="10"/>
        <v>31.200000000000003</v>
      </c>
      <c r="O15" s="139">
        <f t="shared" si="10"/>
        <v>31.200000000000003</v>
      </c>
      <c r="P15" s="140">
        <f>SUM(D15:O15)</f>
        <v>350.99999999999994</v>
      </c>
    </row>
    <row r="16" spans="2:16" x14ac:dyDescent="0.25">
      <c r="B16" s="1"/>
      <c r="C16" s="24" t="s">
        <v>85</v>
      </c>
      <c r="D16" s="138">
        <f t="shared" ref="D16:O16" si="11">$G$56</f>
        <v>0.8</v>
      </c>
      <c r="E16" s="138">
        <f t="shared" si="11"/>
        <v>0.8</v>
      </c>
      <c r="F16" s="138">
        <f t="shared" si="11"/>
        <v>0.8</v>
      </c>
      <c r="G16" s="138">
        <f t="shared" si="11"/>
        <v>0.8</v>
      </c>
      <c r="H16" s="138">
        <f t="shared" si="11"/>
        <v>0.8</v>
      </c>
      <c r="I16" s="138">
        <f t="shared" si="11"/>
        <v>0.8</v>
      </c>
      <c r="J16" s="138">
        <f t="shared" si="11"/>
        <v>0.8</v>
      </c>
      <c r="K16" s="138">
        <f t="shared" si="11"/>
        <v>0.8</v>
      </c>
      <c r="L16" s="138">
        <f t="shared" si="11"/>
        <v>0.8</v>
      </c>
      <c r="M16" s="138">
        <f t="shared" si="11"/>
        <v>0.8</v>
      </c>
      <c r="N16" s="138">
        <f t="shared" si="11"/>
        <v>0.8</v>
      </c>
      <c r="O16" s="138">
        <f t="shared" si="11"/>
        <v>0.8</v>
      </c>
      <c r="P16" s="136">
        <f>AVERAGE(D16:O16)</f>
        <v>0.79999999999999993</v>
      </c>
    </row>
    <row r="17" spans="2:16" x14ac:dyDescent="0.25">
      <c r="B17" s="1"/>
      <c r="C17" s="18" t="s">
        <v>86</v>
      </c>
      <c r="D17" s="139">
        <f t="shared" ref="D17:O17" si="12">D15*D16</f>
        <v>12.480000000000002</v>
      </c>
      <c r="E17" s="139">
        <f t="shared" si="12"/>
        <v>18.720000000000002</v>
      </c>
      <c r="F17" s="139">
        <f t="shared" si="12"/>
        <v>24.960000000000004</v>
      </c>
      <c r="G17" s="139">
        <f t="shared" si="12"/>
        <v>24.960000000000004</v>
      </c>
      <c r="H17" s="139">
        <f t="shared" si="12"/>
        <v>24.960000000000004</v>
      </c>
      <c r="I17" s="139">
        <f t="shared" si="12"/>
        <v>24.960000000000004</v>
      </c>
      <c r="J17" s="139">
        <f t="shared" si="12"/>
        <v>24.960000000000004</v>
      </c>
      <c r="K17" s="139">
        <f t="shared" si="12"/>
        <v>24.960000000000004</v>
      </c>
      <c r="L17" s="139">
        <f t="shared" si="12"/>
        <v>24.960000000000004</v>
      </c>
      <c r="M17" s="139">
        <f t="shared" si="12"/>
        <v>24.960000000000004</v>
      </c>
      <c r="N17" s="139">
        <f t="shared" si="12"/>
        <v>24.960000000000004</v>
      </c>
      <c r="O17" s="139">
        <f t="shared" si="12"/>
        <v>24.960000000000004</v>
      </c>
      <c r="P17" s="140">
        <f>SUM(D17:O17)</f>
        <v>280.80000000000007</v>
      </c>
    </row>
    <row r="18" spans="2:16" x14ac:dyDescent="0.25">
      <c r="B18" s="1"/>
      <c r="C18" s="24" t="s">
        <v>87</v>
      </c>
      <c r="D18" s="138">
        <f t="shared" ref="D18:O18" si="13">$G$57</f>
        <v>0.6</v>
      </c>
      <c r="E18" s="138">
        <f t="shared" si="13"/>
        <v>0.6</v>
      </c>
      <c r="F18" s="138">
        <f t="shared" si="13"/>
        <v>0.6</v>
      </c>
      <c r="G18" s="138">
        <f t="shared" si="13"/>
        <v>0.6</v>
      </c>
      <c r="H18" s="138">
        <f t="shared" si="13"/>
        <v>0.6</v>
      </c>
      <c r="I18" s="138">
        <f t="shared" si="13"/>
        <v>0.6</v>
      </c>
      <c r="J18" s="138">
        <f t="shared" si="13"/>
        <v>0.6</v>
      </c>
      <c r="K18" s="138">
        <f t="shared" si="13"/>
        <v>0.6</v>
      </c>
      <c r="L18" s="138">
        <f t="shared" si="13"/>
        <v>0.6</v>
      </c>
      <c r="M18" s="138">
        <f t="shared" si="13"/>
        <v>0.6</v>
      </c>
      <c r="N18" s="138">
        <f t="shared" si="13"/>
        <v>0.6</v>
      </c>
      <c r="O18" s="138">
        <f t="shared" si="13"/>
        <v>0.6</v>
      </c>
      <c r="P18" s="136">
        <f>AVERAGE(D18:O18)</f>
        <v>0.59999999999999987</v>
      </c>
    </row>
    <row r="19" spans="2:16" x14ac:dyDescent="0.25">
      <c r="B19" s="1"/>
      <c r="C19" s="18" t="s">
        <v>88</v>
      </c>
      <c r="D19" s="139">
        <f t="shared" ref="D19:O19" si="14">D17*D18</f>
        <v>7.4880000000000013</v>
      </c>
      <c r="E19" s="139">
        <f t="shared" si="14"/>
        <v>11.232000000000001</v>
      </c>
      <c r="F19" s="139">
        <f t="shared" si="14"/>
        <v>14.976000000000003</v>
      </c>
      <c r="G19" s="139">
        <f t="shared" si="14"/>
        <v>14.976000000000003</v>
      </c>
      <c r="H19" s="139">
        <f t="shared" si="14"/>
        <v>14.976000000000003</v>
      </c>
      <c r="I19" s="139">
        <f t="shared" si="14"/>
        <v>14.976000000000003</v>
      </c>
      <c r="J19" s="139">
        <f t="shared" si="14"/>
        <v>14.976000000000003</v>
      </c>
      <c r="K19" s="139">
        <f t="shared" si="14"/>
        <v>14.976000000000003</v>
      </c>
      <c r="L19" s="139">
        <f t="shared" si="14"/>
        <v>14.976000000000003</v>
      </c>
      <c r="M19" s="139">
        <f t="shared" si="14"/>
        <v>14.976000000000003</v>
      </c>
      <c r="N19" s="139">
        <f t="shared" si="14"/>
        <v>14.976000000000003</v>
      </c>
      <c r="O19" s="139">
        <f t="shared" si="14"/>
        <v>14.976000000000003</v>
      </c>
      <c r="P19" s="140">
        <f>SUM(D19:O19)</f>
        <v>168.48000000000002</v>
      </c>
    </row>
    <row r="20" spans="2:16" x14ac:dyDescent="0.25">
      <c r="B20" s="1"/>
      <c r="C20" s="24" t="s">
        <v>89</v>
      </c>
      <c r="D20" s="138">
        <f t="shared" ref="D20:O20" si="15">$G$58</f>
        <v>0.3</v>
      </c>
      <c r="E20" s="138">
        <f t="shared" si="15"/>
        <v>0.3</v>
      </c>
      <c r="F20" s="138">
        <f t="shared" si="15"/>
        <v>0.3</v>
      </c>
      <c r="G20" s="138">
        <f t="shared" si="15"/>
        <v>0.3</v>
      </c>
      <c r="H20" s="138">
        <f t="shared" si="15"/>
        <v>0.3</v>
      </c>
      <c r="I20" s="138">
        <f t="shared" si="15"/>
        <v>0.3</v>
      </c>
      <c r="J20" s="138">
        <f t="shared" si="15"/>
        <v>0.3</v>
      </c>
      <c r="K20" s="138">
        <f t="shared" si="15"/>
        <v>0.3</v>
      </c>
      <c r="L20" s="138">
        <f t="shared" si="15"/>
        <v>0.3</v>
      </c>
      <c r="M20" s="138">
        <f t="shared" si="15"/>
        <v>0.3</v>
      </c>
      <c r="N20" s="138">
        <f t="shared" si="15"/>
        <v>0.3</v>
      </c>
      <c r="O20" s="138">
        <f t="shared" si="15"/>
        <v>0.3</v>
      </c>
      <c r="P20" s="136">
        <f>AVERAGE(D20:O20)</f>
        <v>0.29999999999999993</v>
      </c>
    </row>
    <row r="21" spans="2:16" x14ac:dyDescent="0.25">
      <c r="B21" s="1"/>
      <c r="C21" s="24" t="s">
        <v>90</v>
      </c>
      <c r="D21" s="141">
        <v>0</v>
      </c>
      <c r="E21" s="141">
        <f t="shared" ref="E21:O21" si="16">D19*E20</f>
        <v>2.2464000000000004</v>
      </c>
      <c r="F21" s="141">
        <f t="shared" si="16"/>
        <v>3.3696000000000002</v>
      </c>
      <c r="G21" s="141">
        <f t="shared" si="16"/>
        <v>4.4928000000000008</v>
      </c>
      <c r="H21" s="141">
        <f t="shared" si="16"/>
        <v>4.4928000000000008</v>
      </c>
      <c r="I21" s="141">
        <f t="shared" si="16"/>
        <v>4.4928000000000008</v>
      </c>
      <c r="J21" s="141">
        <f t="shared" si="16"/>
        <v>4.4928000000000008</v>
      </c>
      <c r="K21" s="141">
        <f t="shared" si="16"/>
        <v>4.4928000000000008</v>
      </c>
      <c r="L21" s="141">
        <f t="shared" si="16"/>
        <v>4.4928000000000008</v>
      </c>
      <c r="M21" s="141">
        <f t="shared" si="16"/>
        <v>4.4928000000000008</v>
      </c>
      <c r="N21" s="141">
        <f t="shared" si="16"/>
        <v>4.4928000000000008</v>
      </c>
      <c r="O21" s="141">
        <f t="shared" si="16"/>
        <v>4.4928000000000008</v>
      </c>
      <c r="P21" s="142">
        <f>SUM(D21:O21)</f>
        <v>46.051200000000016</v>
      </c>
    </row>
    <row r="22" spans="2:16" x14ac:dyDescent="0.25">
      <c r="B22" s="1"/>
      <c r="C22" s="18" t="s">
        <v>91</v>
      </c>
      <c r="D22" s="134">
        <f t="shared" ref="D22:P22" si="17">IFERROR(D5/D21,0)</f>
        <v>0</v>
      </c>
      <c r="E22" s="134">
        <f t="shared" si="17"/>
        <v>792.37891737891721</v>
      </c>
      <c r="F22" s="134">
        <f t="shared" si="17"/>
        <v>528.25261158594492</v>
      </c>
      <c r="G22" s="134">
        <f t="shared" si="17"/>
        <v>396.1894586894586</v>
      </c>
      <c r="H22" s="134">
        <f t="shared" si="17"/>
        <v>396.1894586894586</v>
      </c>
      <c r="I22" s="134">
        <f t="shared" si="17"/>
        <v>396.1894586894586</v>
      </c>
      <c r="J22" s="134">
        <f t="shared" si="17"/>
        <v>396.1894586894586</v>
      </c>
      <c r="K22" s="134">
        <f t="shared" si="17"/>
        <v>396.1894586894586</v>
      </c>
      <c r="L22" s="134">
        <f t="shared" si="17"/>
        <v>396.1894586894586</v>
      </c>
      <c r="M22" s="134">
        <f t="shared" si="17"/>
        <v>396.1894586894586</v>
      </c>
      <c r="N22" s="134">
        <f t="shared" si="17"/>
        <v>396.1894586894586</v>
      </c>
      <c r="O22" s="134">
        <f t="shared" si="17"/>
        <v>396.1894586894586</v>
      </c>
      <c r="P22" s="133">
        <f t="shared" si="17"/>
        <v>463.83156139253686</v>
      </c>
    </row>
    <row r="24" spans="2:16" x14ac:dyDescent="0.25">
      <c r="B24" s="1" t="s">
        <v>3</v>
      </c>
      <c r="C24" s="18" t="s">
        <v>4</v>
      </c>
      <c r="D24" s="143">
        <f t="shared" ref="D24:O24" si="18">D21</f>
        <v>0</v>
      </c>
      <c r="E24" s="143">
        <f>E21</f>
        <v>2.2464000000000004</v>
      </c>
      <c r="F24" s="143">
        <f t="shared" si="18"/>
        <v>3.3696000000000002</v>
      </c>
      <c r="G24" s="143">
        <f t="shared" si="18"/>
        <v>4.4928000000000008</v>
      </c>
      <c r="H24" s="143">
        <f t="shared" si="18"/>
        <v>4.4928000000000008</v>
      </c>
      <c r="I24" s="143">
        <f t="shared" si="18"/>
        <v>4.4928000000000008</v>
      </c>
      <c r="J24" s="143">
        <f t="shared" si="18"/>
        <v>4.4928000000000008</v>
      </c>
      <c r="K24" s="143">
        <f t="shared" si="18"/>
        <v>4.4928000000000008</v>
      </c>
      <c r="L24" s="143">
        <f t="shared" si="18"/>
        <v>4.4928000000000008</v>
      </c>
      <c r="M24" s="143">
        <f t="shared" si="18"/>
        <v>4.4928000000000008</v>
      </c>
      <c r="N24" s="143">
        <f t="shared" si="18"/>
        <v>4.4928000000000008</v>
      </c>
      <c r="O24" s="143">
        <f t="shared" si="18"/>
        <v>4.4928000000000008</v>
      </c>
      <c r="P24" s="68">
        <f>SUM(D24:O24)</f>
        <v>46.051200000000016</v>
      </c>
    </row>
    <row r="25" spans="2:16" x14ac:dyDescent="0.25">
      <c r="B25" s="1"/>
      <c r="C25" s="24" t="s">
        <v>5</v>
      </c>
      <c r="D25" s="36"/>
      <c r="E25" s="141">
        <f t="shared" ref="E25:O25" si="19">E26*E27</f>
        <v>0</v>
      </c>
      <c r="F25" s="141">
        <f t="shared" si="19"/>
        <v>4.492800000000001E-2</v>
      </c>
      <c r="G25" s="141">
        <f t="shared" si="19"/>
        <v>0.11142144000000002</v>
      </c>
      <c r="H25" s="141">
        <f t="shared" si="19"/>
        <v>0.19904901120000001</v>
      </c>
      <c r="I25" s="141">
        <f t="shared" si="19"/>
        <v>0.28492403097600005</v>
      </c>
      <c r="J25" s="141">
        <f t="shared" si="19"/>
        <v>0.3690815503564801</v>
      </c>
      <c r="K25" s="141">
        <f t="shared" si="19"/>
        <v>0.45155591934935052</v>
      </c>
      <c r="L25" s="141">
        <f t="shared" si="19"/>
        <v>0.53238080096236351</v>
      </c>
      <c r="M25" s="141">
        <f t="shared" si="19"/>
        <v>0.6115891849431162</v>
      </c>
      <c r="N25" s="141">
        <f t="shared" si="19"/>
        <v>0.68921340124425401</v>
      </c>
      <c r="O25" s="141">
        <f t="shared" si="19"/>
        <v>0.76528513321936897</v>
      </c>
      <c r="P25" s="142">
        <f>SUM(D25:O25)</f>
        <v>4.059428472250934</v>
      </c>
    </row>
    <row r="26" spans="2:16" x14ac:dyDescent="0.25">
      <c r="B26" s="1"/>
      <c r="C26" s="18" t="s">
        <v>60</v>
      </c>
      <c r="D26" s="138">
        <f t="shared" ref="D26:O26" si="20">$G$60</f>
        <v>0.02</v>
      </c>
      <c r="E26" s="138">
        <f t="shared" si="20"/>
        <v>0.02</v>
      </c>
      <c r="F26" s="138">
        <f t="shared" si="20"/>
        <v>0.02</v>
      </c>
      <c r="G26" s="138">
        <f t="shared" si="20"/>
        <v>0.02</v>
      </c>
      <c r="H26" s="138">
        <f t="shared" si="20"/>
        <v>0.02</v>
      </c>
      <c r="I26" s="138">
        <f t="shared" si="20"/>
        <v>0.02</v>
      </c>
      <c r="J26" s="138">
        <f t="shared" si="20"/>
        <v>0.02</v>
      </c>
      <c r="K26" s="138">
        <f t="shared" si="20"/>
        <v>0.02</v>
      </c>
      <c r="L26" s="138">
        <f t="shared" si="20"/>
        <v>0.02</v>
      </c>
      <c r="M26" s="138">
        <f t="shared" si="20"/>
        <v>0.02</v>
      </c>
      <c r="N26" s="138">
        <f t="shared" si="20"/>
        <v>0.02</v>
      </c>
      <c r="O26" s="138">
        <f t="shared" si="20"/>
        <v>0.02</v>
      </c>
      <c r="P26" s="144">
        <f>AVERAGE(D26:O26)</f>
        <v>1.9999999999999997E-2</v>
      </c>
    </row>
    <row r="27" spans="2:16" x14ac:dyDescent="0.25">
      <c r="B27" s="1"/>
      <c r="C27" s="24" t="s">
        <v>7</v>
      </c>
      <c r="D27" s="141">
        <v>0</v>
      </c>
      <c r="E27" s="141">
        <f t="shared" ref="E27:O27" si="21">D28</f>
        <v>0</v>
      </c>
      <c r="F27" s="141">
        <f t="shared" si="21"/>
        <v>2.2464000000000004</v>
      </c>
      <c r="G27" s="141">
        <f t="shared" si="21"/>
        <v>5.5710720000000009</v>
      </c>
      <c r="H27" s="141">
        <f t="shared" si="21"/>
        <v>9.9524505600000008</v>
      </c>
      <c r="I27" s="141">
        <f t="shared" si="21"/>
        <v>14.246201548800002</v>
      </c>
      <c r="J27" s="141">
        <f t="shared" si="21"/>
        <v>18.454077517824004</v>
      </c>
      <c r="K27" s="141">
        <f t="shared" si="21"/>
        <v>22.577795967467527</v>
      </c>
      <c r="L27" s="141">
        <f t="shared" si="21"/>
        <v>26.619040048118176</v>
      </c>
      <c r="M27" s="141">
        <f t="shared" si="21"/>
        <v>30.57945924715581</v>
      </c>
      <c r="N27" s="141">
        <f t="shared" si="21"/>
        <v>34.460670062212699</v>
      </c>
      <c r="O27" s="141">
        <f t="shared" si="21"/>
        <v>38.264256660968449</v>
      </c>
      <c r="P27" s="142">
        <f>D27</f>
        <v>0</v>
      </c>
    </row>
    <row r="28" spans="2:16" x14ac:dyDescent="0.25">
      <c r="B28" s="1"/>
      <c r="C28" s="18" t="s">
        <v>8</v>
      </c>
      <c r="D28" s="143">
        <f t="shared" ref="D28:O28" si="22">D27+D24-D25</f>
        <v>0</v>
      </c>
      <c r="E28" s="143">
        <f t="shared" si="22"/>
        <v>2.2464000000000004</v>
      </c>
      <c r="F28" s="143">
        <f t="shared" si="22"/>
        <v>5.5710720000000009</v>
      </c>
      <c r="G28" s="143">
        <f t="shared" si="22"/>
        <v>9.9524505600000008</v>
      </c>
      <c r="H28" s="143">
        <f t="shared" si="22"/>
        <v>14.246201548800002</v>
      </c>
      <c r="I28" s="143">
        <f t="shared" si="22"/>
        <v>18.454077517824004</v>
      </c>
      <c r="J28" s="143">
        <f t="shared" si="22"/>
        <v>22.577795967467527</v>
      </c>
      <c r="K28" s="143">
        <f t="shared" si="22"/>
        <v>26.619040048118176</v>
      </c>
      <c r="L28" s="143">
        <f t="shared" si="22"/>
        <v>30.57945924715581</v>
      </c>
      <c r="M28" s="143">
        <f t="shared" si="22"/>
        <v>34.460670062212699</v>
      </c>
      <c r="N28" s="143">
        <f t="shared" si="22"/>
        <v>38.264256660968449</v>
      </c>
      <c r="O28" s="143">
        <f t="shared" si="22"/>
        <v>41.99177152774908</v>
      </c>
      <c r="P28" s="68">
        <f>O28</f>
        <v>41.99177152774908</v>
      </c>
    </row>
    <row r="29" spans="2:16" x14ac:dyDescent="0.25">
      <c r="B29" s="1"/>
      <c r="C29" s="111" t="s">
        <v>9</v>
      </c>
      <c r="D29" s="141">
        <f>D28/2</f>
        <v>0</v>
      </c>
      <c r="E29" s="141">
        <f t="shared" ref="E29:O29" si="23">(D28-E25)+(E24/2)</f>
        <v>1.1232000000000002</v>
      </c>
      <c r="F29" s="141">
        <f t="shared" si="23"/>
        <v>3.8862720000000004</v>
      </c>
      <c r="G29" s="141">
        <f t="shared" si="23"/>
        <v>7.7060505600000013</v>
      </c>
      <c r="H29" s="141">
        <f t="shared" si="23"/>
        <v>11.999801548800001</v>
      </c>
      <c r="I29" s="141">
        <f t="shared" si="23"/>
        <v>16.207677517824003</v>
      </c>
      <c r="J29" s="141">
        <f t="shared" si="23"/>
        <v>20.331395967467525</v>
      </c>
      <c r="K29" s="141">
        <f t="shared" si="23"/>
        <v>24.372640048118178</v>
      </c>
      <c r="L29" s="141">
        <f t="shared" si="23"/>
        <v>28.333059247155813</v>
      </c>
      <c r="M29" s="141">
        <f t="shared" si="23"/>
        <v>32.214270062212691</v>
      </c>
      <c r="N29" s="141">
        <f t="shared" si="23"/>
        <v>36.017856660968448</v>
      </c>
      <c r="O29" s="141">
        <f t="shared" si="23"/>
        <v>39.745371527749079</v>
      </c>
      <c r="P29" s="142">
        <f>O29</f>
        <v>39.745371527749079</v>
      </c>
    </row>
    <row r="30" spans="2:16" x14ac:dyDescent="0.25">
      <c r="B30" s="1"/>
      <c r="C30" s="40" t="s">
        <v>10</v>
      </c>
      <c r="D30" s="19"/>
      <c r="E30" s="145">
        <f t="shared" ref="E30:O30" si="24">IFERROR(E29/D29-1,0)</f>
        <v>0</v>
      </c>
      <c r="F30" s="145">
        <f t="shared" si="24"/>
        <v>2.4599999999999995</v>
      </c>
      <c r="G30" s="145">
        <f t="shared" si="24"/>
        <v>0.98289017341040474</v>
      </c>
      <c r="H30" s="145">
        <f t="shared" si="24"/>
        <v>0.55719216417910422</v>
      </c>
      <c r="I30" s="145">
        <f t="shared" si="24"/>
        <v>0.35066212986203893</v>
      </c>
      <c r="J30" s="145">
        <f t="shared" si="24"/>
        <v>0.2544299419277416</v>
      </c>
      <c r="K30" s="145">
        <f t="shared" si="24"/>
        <v>0.19876864761854462</v>
      </c>
      <c r="L30" s="145">
        <f t="shared" si="24"/>
        <v>0.16249446884780205</v>
      </c>
      <c r="M30" s="145">
        <f t="shared" si="24"/>
        <v>0.13698523626411752</v>
      </c>
      <c r="N30" s="145">
        <f t="shared" si="24"/>
        <v>0.11807148171944326</v>
      </c>
      <c r="O30" s="145">
        <f t="shared" si="24"/>
        <v>0.10349074632250499</v>
      </c>
      <c r="P30" s="146"/>
    </row>
    <row r="32" spans="2:16" x14ac:dyDescent="0.25">
      <c r="B32" s="1" t="s">
        <v>11</v>
      </c>
      <c r="C32" s="18" t="s">
        <v>92</v>
      </c>
      <c r="D32" s="132">
        <f t="shared" ref="D32:O32" si="25">$G$59</f>
        <v>250</v>
      </c>
      <c r="E32" s="132">
        <f t="shared" si="25"/>
        <v>250</v>
      </c>
      <c r="F32" s="132">
        <f t="shared" si="25"/>
        <v>250</v>
      </c>
      <c r="G32" s="132">
        <f t="shared" si="25"/>
        <v>250</v>
      </c>
      <c r="H32" s="132">
        <f t="shared" si="25"/>
        <v>250</v>
      </c>
      <c r="I32" s="132">
        <f t="shared" si="25"/>
        <v>250</v>
      </c>
      <c r="J32" s="132">
        <f t="shared" si="25"/>
        <v>250</v>
      </c>
      <c r="K32" s="132">
        <f t="shared" si="25"/>
        <v>250</v>
      </c>
      <c r="L32" s="132">
        <f t="shared" si="25"/>
        <v>250</v>
      </c>
      <c r="M32" s="132">
        <f t="shared" si="25"/>
        <v>250</v>
      </c>
      <c r="N32" s="132">
        <f t="shared" si="25"/>
        <v>250</v>
      </c>
      <c r="O32" s="132">
        <f t="shared" si="25"/>
        <v>250</v>
      </c>
      <c r="P32" s="133">
        <f>AVERAGE(D32:O32)</f>
        <v>250</v>
      </c>
    </row>
    <row r="33" spans="2:16" x14ac:dyDescent="0.25">
      <c r="B33" s="1"/>
      <c r="C33" s="24" t="s">
        <v>93</v>
      </c>
      <c r="D33" s="147">
        <v>1</v>
      </c>
      <c r="E33" s="147">
        <v>1</v>
      </c>
      <c r="F33" s="147">
        <v>1</v>
      </c>
      <c r="G33" s="147">
        <v>1</v>
      </c>
      <c r="H33" s="147">
        <v>1</v>
      </c>
      <c r="I33" s="147">
        <v>1</v>
      </c>
      <c r="J33" s="147">
        <v>1</v>
      </c>
      <c r="K33" s="147">
        <v>1</v>
      </c>
      <c r="L33" s="147">
        <v>1</v>
      </c>
      <c r="M33" s="147">
        <v>1</v>
      </c>
      <c r="N33" s="147">
        <v>1</v>
      </c>
      <c r="O33" s="147">
        <v>1</v>
      </c>
      <c r="P33" s="148">
        <f>AVERAGE(D33:O33)</f>
        <v>1</v>
      </c>
    </row>
    <row r="34" spans="2:16" x14ac:dyDescent="0.25">
      <c r="B34" s="1"/>
      <c r="C34" s="74" t="s">
        <v>37</v>
      </c>
      <c r="D34" s="149">
        <f t="shared" ref="D34:O34" si="26">D32*D33</f>
        <v>250</v>
      </c>
      <c r="E34" s="149">
        <f t="shared" si="26"/>
        <v>250</v>
      </c>
      <c r="F34" s="149">
        <f t="shared" si="26"/>
        <v>250</v>
      </c>
      <c r="G34" s="149">
        <f t="shared" si="26"/>
        <v>250</v>
      </c>
      <c r="H34" s="149">
        <f t="shared" si="26"/>
        <v>250</v>
      </c>
      <c r="I34" s="149">
        <f t="shared" si="26"/>
        <v>250</v>
      </c>
      <c r="J34" s="149">
        <f t="shared" si="26"/>
        <v>250</v>
      </c>
      <c r="K34" s="149">
        <f t="shared" si="26"/>
        <v>250</v>
      </c>
      <c r="L34" s="149">
        <f t="shared" si="26"/>
        <v>250</v>
      </c>
      <c r="M34" s="149">
        <f t="shared" si="26"/>
        <v>250</v>
      </c>
      <c r="N34" s="149">
        <f t="shared" si="26"/>
        <v>250</v>
      </c>
      <c r="O34" s="149">
        <f t="shared" si="26"/>
        <v>250</v>
      </c>
      <c r="P34" s="133">
        <f>AVERAGE(D34:O34)</f>
        <v>250</v>
      </c>
    </row>
    <row r="35" spans="2:16" x14ac:dyDescent="0.25">
      <c r="B35" s="1"/>
      <c r="C35" s="111" t="s">
        <v>13</v>
      </c>
      <c r="D35" s="150">
        <f t="shared" ref="D35:O35" si="27">D34*D29</f>
        <v>0</v>
      </c>
      <c r="E35" s="150">
        <f t="shared" si="27"/>
        <v>280.80000000000007</v>
      </c>
      <c r="F35" s="150">
        <f t="shared" si="27"/>
        <v>971.5680000000001</v>
      </c>
      <c r="G35" s="150">
        <f t="shared" si="27"/>
        <v>1926.5126400000004</v>
      </c>
      <c r="H35" s="150">
        <f t="shared" si="27"/>
        <v>2999.9503872</v>
      </c>
      <c r="I35" s="150">
        <f t="shared" si="27"/>
        <v>4051.9193794560006</v>
      </c>
      <c r="J35" s="150">
        <f t="shared" si="27"/>
        <v>5082.8489918668811</v>
      </c>
      <c r="K35" s="150">
        <f t="shared" si="27"/>
        <v>6093.1600120295443</v>
      </c>
      <c r="L35" s="150">
        <f t="shared" si="27"/>
        <v>7083.264811788953</v>
      </c>
      <c r="M35" s="150">
        <f t="shared" si="27"/>
        <v>8053.5675155531726</v>
      </c>
      <c r="N35" s="150">
        <f t="shared" si="27"/>
        <v>9004.4641652421124</v>
      </c>
      <c r="O35" s="150">
        <f t="shared" si="27"/>
        <v>9936.3428819372693</v>
      </c>
      <c r="P35" s="151">
        <f>SUM(D35:O35)</f>
        <v>55484.398785073936</v>
      </c>
    </row>
    <row r="37" spans="2:16" x14ac:dyDescent="0.25">
      <c r="B37" s="1" t="s">
        <v>17</v>
      </c>
      <c r="C37" s="18" t="s">
        <v>94</v>
      </c>
      <c r="D37" s="152">
        <f t="shared" ref="D37:P37" si="28">IFERROR(1/D26,0)</f>
        <v>50</v>
      </c>
      <c r="E37" s="152">
        <f t="shared" si="28"/>
        <v>50</v>
      </c>
      <c r="F37" s="152">
        <f t="shared" si="28"/>
        <v>50</v>
      </c>
      <c r="G37" s="152">
        <f t="shared" si="28"/>
        <v>50</v>
      </c>
      <c r="H37" s="152">
        <f t="shared" si="28"/>
        <v>50</v>
      </c>
      <c r="I37" s="152">
        <f t="shared" si="28"/>
        <v>50</v>
      </c>
      <c r="J37" s="152">
        <f t="shared" si="28"/>
        <v>50</v>
      </c>
      <c r="K37" s="152">
        <f t="shared" si="28"/>
        <v>50</v>
      </c>
      <c r="L37" s="152">
        <f t="shared" si="28"/>
        <v>50</v>
      </c>
      <c r="M37" s="152">
        <f t="shared" si="28"/>
        <v>50</v>
      </c>
      <c r="N37" s="152">
        <f t="shared" si="28"/>
        <v>50</v>
      </c>
      <c r="O37" s="152">
        <f t="shared" si="28"/>
        <v>50</v>
      </c>
      <c r="P37" s="153">
        <f t="shared" si="28"/>
        <v>50.000000000000007</v>
      </c>
    </row>
    <row r="38" spans="2:16" x14ac:dyDescent="0.25">
      <c r="B38" s="1"/>
      <c r="C38" s="24" t="s">
        <v>95</v>
      </c>
      <c r="D38" s="154">
        <f t="shared" ref="D38:O38" si="29">D34</f>
        <v>250</v>
      </c>
      <c r="E38" s="154">
        <f t="shared" si="29"/>
        <v>250</v>
      </c>
      <c r="F38" s="154">
        <f t="shared" si="29"/>
        <v>250</v>
      </c>
      <c r="G38" s="154">
        <f t="shared" si="29"/>
        <v>250</v>
      </c>
      <c r="H38" s="154">
        <f t="shared" si="29"/>
        <v>250</v>
      </c>
      <c r="I38" s="154">
        <f t="shared" si="29"/>
        <v>250</v>
      </c>
      <c r="J38" s="154">
        <f t="shared" si="29"/>
        <v>250</v>
      </c>
      <c r="K38" s="154">
        <f t="shared" si="29"/>
        <v>250</v>
      </c>
      <c r="L38" s="154">
        <f t="shared" si="29"/>
        <v>250</v>
      </c>
      <c r="M38" s="154">
        <f t="shared" si="29"/>
        <v>250</v>
      </c>
      <c r="N38" s="154">
        <f t="shared" si="29"/>
        <v>250</v>
      </c>
      <c r="O38" s="154">
        <f t="shared" si="29"/>
        <v>250</v>
      </c>
      <c r="P38" s="155">
        <f>AVERAGE(D38:O38)</f>
        <v>250</v>
      </c>
    </row>
    <row r="39" spans="2:16" x14ac:dyDescent="0.25">
      <c r="B39" s="1"/>
      <c r="C39" s="74" t="s">
        <v>20</v>
      </c>
      <c r="D39" s="149">
        <f t="shared" ref="D39:P39" si="30">D37*D38</f>
        <v>12500</v>
      </c>
      <c r="E39" s="149">
        <f t="shared" si="30"/>
        <v>12500</v>
      </c>
      <c r="F39" s="149">
        <f t="shared" si="30"/>
        <v>12500</v>
      </c>
      <c r="G39" s="149">
        <f t="shared" si="30"/>
        <v>12500</v>
      </c>
      <c r="H39" s="149">
        <f t="shared" si="30"/>
        <v>12500</v>
      </c>
      <c r="I39" s="149">
        <f t="shared" si="30"/>
        <v>12500</v>
      </c>
      <c r="J39" s="149">
        <f t="shared" si="30"/>
        <v>12500</v>
      </c>
      <c r="K39" s="149">
        <f t="shared" si="30"/>
        <v>12500</v>
      </c>
      <c r="L39" s="149">
        <f t="shared" si="30"/>
        <v>12500</v>
      </c>
      <c r="M39" s="149">
        <f t="shared" si="30"/>
        <v>12500</v>
      </c>
      <c r="N39" s="149">
        <f t="shared" si="30"/>
        <v>12500</v>
      </c>
      <c r="O39" s="149">
        <f t="shared" si="30"/>
        <v>12500</v>
      </c>
      <c r="P39" s="156">
        <f t="shared" si="30"/>
        <v>12500.000000000002</v>
      </c>
    </row>
    <row r="40" spans="2:16" x14ac:dyDescent="0.25">
      <c r="B40" s="1"/>
      <c r="C40" s="24" t="s">
        <v>21</v>
      </c>
      <c r="D40" s="154">
        <f t="shared" ref="D40:P40" si="31">D22</f>
        <v>0</v>
      </c>
      <c r="E40" s="154">
        <f t="shared" si="31"/>
        <v>792.37891737891721</v>
      </c>
      <c r="F40" s="154">
        <f t="shared" si="31"/>
        <v>528.25261158594492</v>
      </c>
      <c r="G40" s="154">
        <f t="shared" si="31"/>
        <v>396.1894586894586</v>
      </c>
      <c r="H40" s="154">
        <f t="shared" si="31"/>
        <v>396.1894586894586</v>
      </c>
      <c r="I40" s="154">
        <f t="shared" si="31"/>
        <v>396.1894586894586</v>
      </c>
      <c r="J40" s="154">
        <f t="shared" si="31"/>
        <v>396.1894586894586</v>
      </c>
      <c r="K40" s="154">
        <f t="shared" si="31"/>
        <v>396.1894586894586</v>
      </c>
      <c r="L40" s="154">
        <f t="shared" si="31"/>
        <v>396.1894586894586</v>
      </c>
      <c r="M40" s="154">
        <f t="shared" si="31"/>
        <v>396.1894586894586</v>
      </c>
      <c r="N40" s="154">
        <f t="shared" si="31"/>
        <v>396.1894586894586</v>
      </c>
      <c r="O40" s="154">
        <f t="shared" si="31"/>
        <v>396.1894586894586</v>
      </c>
      <c r="P40" s="155">
        <f t="shared" si="31"/>
        <v>463.83156139253686</v>
      </c>
    </row>
    <row r="41" spans="2:16" x14ac:dyDescent="0.25">
      <c r="B41" s="1"/>
      <c r="C41" s="74" t="s">
        <v>22</v>
      </c>
      <c r="D41" s="157">
        <f t="shared" ref="D41:P41" si="32">IF(D40&gt;0,(D39-D40)/D40,0)</f>
        <v>0</v>
      </c>
      <c r="E41" s="157">
        <f t="shared" si="32"/>
        <v>14.775280898876408</v>
      </c>
      <c r="F41" s="157">
        <f t="shared" si="32"/>
        <v>22.662921348314605</v>
      </c>
      <c r="G41" s="157">
        <f t="shared" si="32"/>
        <v>30.550561797752817</v>
      </c>
      <c r="H41" s="157">
        <f t="shared" si="32"/>
        <v>30.550561797752817</v>
      </c>
      <c r="I41" s="157">
        <f t="shared" si="32"/>
        <v>30.550561797752817</v>
      </c>
      <c r="J41" s="157">
        <f t="shared" si="32"/>
        <v>30.550561797752817</v>
      </c>
      <c r="K41" s="157">
        <f t="shared" si="32"/>
        <v>30.550561797752817</v>
      </c>
      <c r="L41" s="157">
        <f t="shared" si="32"/>
        <v>30.550561797752817</v>
      </c>
      <c r="M41" s="157">
        <f t="shared" si="32"/>
        <v>30.550561797752817</v>
      </c>
      <c r="N41" s="157">
        <f t="shared" si="32"/>
        <v>30.550561797752817</v>
      </c>
      <c r="O41" s="157">
        <f t="shared" si="32"/>
        <v>30.550561797752817</v>
      </c>
      <c r="P41" s="158">
        <f t="shared" si="32"/>
        <v>25.949438202247205</v>
      </c>
    </row>
    <row r="42" spans="2:16" x14ac:dyDescent="0.25">
      <c r="B42" s="1"/>
      <c r="C42" s="24" t="s">
        <v>96</v>
      </c>
      <c r="D42" s="159">
        <f t="shared" ref="D42:P42" si="33">IFERROR(D40/D38,0)</f>
        <v>0</v>
      </c>
      <c r="E42" s="159">
        <f t="shared" si="33"/>
        <v>3.1695156695156688</v>
      </c>
      <c r="F42" s="159">
        <f t="shared" si="33"/>
        <v>2.1130104463437798</v>
      </c>
      <c r="G42" s="159">
        <f t="shared" si="33"/>
        <v>1.5847578347578344</v>
      </c>
      <c r="H42" s="159">
        <f t="shared" si="33"/>
        <v>1.5847578347578344</v>
      </c>
      <c r="I42" s="159">
        <f t="shared" si="33"/>
        <v>1.5847578347578344</v>
      </c>
      <c r="J42" s="159">
        <f t="shared" si="33"/>
        <v>1.5847578347578344</v>
      </c>
      <c r="K42" s="159">
        <f t="shared" si="33"/>
        <v>1.5847578347578344</v>
      </c>
      <c r="L42" s="159">
        <f t="shared" si="33"/>
        <v>1.5847578347578344</v>
      </c>
      <c r="M42" s="159">
        <f t="shared" si="33"/>
        <v>1.5847578347578344</v>
      </c>
      <c r="N42" s="159">
        <f t="shared" si="33"/>
        <v>1.5847578347578344</v>
      </c>
      <c r="O42" s="159">
        <f t="shared" si="33"/>
        <v>1.5847578347578344</v>
      </c>
      <c r="P42" s="148">
        <f t="shared" si="33"/>
        <v>1.8553262455701474</v>
      </c>
    </row>
    <row r="43" spans="2:16" x14ac:dyDescent="0.25">
      <c r="B43" s="1"/>
      <c r="C43" s="74" t="s">
        <v>97</v>
      </c>
      <c r="D43" s="160">
        <f t="shared" ref="D43:P43" si="34">IFERROR(D39/D40,0)</f>
        <v>0</v>
      </c>
      <c r="E43" s="160">
        <f t="shared" si="34"/>
        <v>15.775280898876408</v>
      </c>
      <c r="F43" s="160">
        <f t="shared" si="34"/>
        <v>23.662921348314608</v>
      </c>
      <c r="G43" s="160">
        <f t="shared" si="34"/>
        <v>31.550561797752817</v>
      </c>
      <c r="H43" s="160">
        <f t="shared" si="34"/>
        <v>31.550561797752817</v>
      </c>
      <c r="I43" s="160">
        <f t="shared" si="34"/>
        <v>31.550561797752817</v>
      </c>
      <c r="J43" s="160">
        <f t="shared" si="34"/>
        <v>31.550561797752817</v>
      </c>
      <c r="K43" s="160">
        <f t="shared" si="34"/>
        <v>31.550561797752817</v>
      </c>
      <c r="L43" s="160">
        <f t="shared" si="34"/>
        <v>31.550561797752817</v>
      </c>
      <c r="M43" s="160">
        <f t="shared" si="34"/>
        <v>31.550561797752817</v>
      </c>
      <c r="N43" s="160">
        <f t="shared" si="34"/>
        <v>31.550561797752817</v>
      </c>
      <c r="O43" s="160">
        <f t="shared" si="34"/>
        <v>31.550561797752817</v>
      </c>
      <c r="P43" s="161">
        <f t="shared" si="34"/>
        <v>26.949438202247205</v>
      </c>
    </row>
    <row r="46" spans="2:16" x14ac:dyDescent="0.25">
      <c r="B46" s="162" t="s">
        <v>98</v>
      </c>
    </row>
    <row r="47" spans="2:16" x14ac:dyDescent="0.25">
      <c r="B47" s="163" t="s">
        <v>99</v>
      </c>
      <c r="C47" s="164" t="s">
        <v>100</v>
      </c>
      <c r="D47" s="164" t="s">
        <v>101</v>
      </c>
      <c r="E47" s="164" t="s">
        <v>102</v>
      </c>
      <c r="F47" s="164" t="s">
        <v>103</v>
      </c>
      <c r="G47" s="164" t="s">
        <v>104</v>
      </c>
      <c r="H47" s="164" t="s">
        <v>105</v>
      </c>
    </row>
    <row r="48" spans="2:16" x14ac:dyDescent="0.25">
      <c r="C48" s="165" t="s">
        <v>106</v>
      </c>
      <c r="D48" s="166">
        <v>2</v>
      </c>
      <c r="E48" s="166">
        <v>2</v>
      </c>
      <c r="F48" s="166">
        <v>2</v>
      </c>
      <c r="G48" s="167">
        <f t="shared" ref="G48:G60" si="35">CHOOSE($D$3,D48,E48,F48)</f>
        <v>2</v>
      </c>
      <c r="H48" s="163" t="s">
        <v>107</v>
      </c>
    </row>
    <row r="49" spans="3:8" x14ac:dyDescent="0.25">
      <c r="C49" s="165" t="s">
        <v>108</v>
      </c>
      <c r="D49" s="166">
        <v>80</v>
      </c>
      <c r="E49" s="166">
        <v>100</v>
      </c>
      <c r="F49" s="166">
        <v>100</v>
      </c>
      <c r="G49" s="167">
        <f t="shared" si="35"/>
        <v>100</v>
      </c>
      <c r="H49" s="163" t="s">
        <v>109</v>
      </c>
    </row>
    <row r="50" spans="3:8" x14ac:dyDescent="0.25">
      <c r="C50" s="165" t="s">
        <v>110</v>
      </c>
      <c r="D50" s="166">
        <v>30</v>
      </c>
      <c r="E50" s="166">
        <v>25</v>
      </c>
      <c r="F50" s="166">
        <v>20</v>
      </c>
      <c r="G50" s="167">
        <f t="shared" si="35"/>
        <v>20</v>
      </c>
      <c r="H50" s="163" t="s">
        <v>111</v>
      </c>
    </row>
    <row r="51" spans="3:8" x14ac:dyDescent="0.25">
      <c r="C51" s="165" t="s">
        <v>112</v>
      </c>
      <c r="D51" s="168">
        <v>40</v>
      </c>
      <c r="E51" s="168">
        <v>40</v>
      </c>
      <c r="F51" s="168">
        <v>40</v>
      </c>
      <c r="G51" s="169">
        <f t="shared" si="35"/>
        <v>40</v>
      </c>
      <c r="H51" s="163" t="s">
        <v>113</v>
      </c>
    </row>
    <row r="52" spans="3:8" x14ac:dyDescent="0.25">
      <c r="C52" s="165" t="s">
        <v>114</v>
      </c>
      <c r="D52" s="168">
        <v>120</v>
      </c>
      <c r="E52" s="168">
        <v>100</v>
      </c>
      <c r="F52" s="168">
        <v>90</v>
      </c>
      <c r="G52" s="169">
        <f t="shared" si="35"/>
        <v>90</v>
      </c>
      <c r="H52" s="163" t="s">
        <v>115</v>
      </c>
    </row>
    <row r="53" spans="3:8" x14ac:dyDescent="0.25">
      <c r="C53" s="165" t="s">
        <v>116</v>
      </c>
      <c r="D53" s="170">
        <v>0.15</v>
      </c>
      <c r="E53" s="170">
        <v>0.28499999999999998</v>
      </c>
      <c r="F53" s="170">
        <v>0.45</v>
      </c>
      <c r="G53" s="171">
        <f t="shared" si="35"/>
        <v>0.45</v>
      </c>
      <c r="H53" s="163" t="s">
        <v>117</v>
      </c>
    </row>
    <row r="54" spans="3:8" x14ac:dyDescent="0.25">
      <c r="C54" s="165" t="s">
        <v>118</v>
      </c>
      <c r="D54" s="170">
        <v>0.1</v>
      </c>
      <c r="E54" s="170">
        <v>0.15</v>
      </c>
      <c r="F54" s="170">
        <v>0.2</v>
      </c>
      <c r="G54" s="171">
        <f t="shared" si="35"/>
        <v>0.2</v>
      </c>
      <c r="H54" s="163" t="s">
        <v>119</v>
      </c>
    </row>
    <row r="55" spans="3:8" x14ac:dyDescent="0.25">
      <c r="C55" s="165" t="s">
        <v>120</v>
      </c>
      <c r="D55" s="170">
        <v>0.2</v>
      </c>
      <c r="E55" s="170">
        <v>0.3</v>
      </c>
      <c r="F55" s="170">
        <v>0.4</v>
      </c>
      <c r="G55" s="171">
        <f t="shared" si="35"/>
        <v>0.4</v>
      </c>
      <c r="H55" s="163" t="s">
        <v>121</v>
      </c>
    </row>
    <row r="56" spans="3:8" x14ac:dyDescent="0.25">
      <c r="C56" s="165" t="s">
        <v>122</v>
      </c>
      <c r="D56" s="170">
        <v>0.7</v>
      </c>
      <c r="E56" s="170">
        <v>0.75</v>
      </c>
      <c r="F56" s="170">
        <v>0.8</v>
      </c>
      <c r="G56" s="171">
        <f t="shared" si="35"/>
        <v>0.8</v>
      </c>
      <c r="H56" s="163" t="s">
        <v>123</v>
      </c>
    </row>
    <row r="57" spans="3:8" x14ac:dyDescent="0.25">
      <c r="C57" s="165" t="s">
        <v>124</v>
      </c>
      <c r="D57" s="170">
        <v>0.5</v>
      </c>
      <c r="E57" s="170">
        <v>0.55000000000000004</v>
      </c>
      <c r="F57" s="170">
        <v>0.6</v>
      </c>
      <c r="G57" s="171">
        <f t="shared" si="35"/>
        <v>0.6</v>
      </c>
      <c r="H57" s="163" t="s">
        <v>125</v>
      </c>
    </row>
    <row r="58" spans="3:8" x14ac:dyDescent="0.25">
      <c r="C58" s="165" t="s">
        <v>126</v>
      </c>
      <c r="D58" s="170">
        <v>0.15</v>
      </c>
      <c r="E58" s="170">
        <v>0.2</v>
      </c>
      <c r="F58" s="170">
        <v>0.3</v>
      </c>
      <c r="G58" s="171">
        <f t="shared" si="35"/>
        <v>0.3</v>
      </c>
      <c r="H58" s="163" t="s">
        <v>127</v>
      </c>
    </row>
    <row r="59" spans="3:8" x14ac:dyDescent="0.25">
      <c r="C59" s="165" t="s">
        <v>128</v>
      </c>
      <c r="D59" s="168">
        <v>250</v>
      </c>
      <c r="E59" s="168">
        <v>250</v>
      </c>
      <c r="F59" s="168">
        <v>250</v>
      </c>
      <c r="G59" s="169">
        <f t="shared" si="35"/>
        <v>250</v>
      </c>
      <c r="H59" s="163" t="s">
        <v>129</v>
      </c>
    </row>
    <row r="60" spans="3:8" x14ac:dyDescent="0.25">
      <c r="C60" s="165" t="s">
        <v>130</v>
      </c>
      <c r="D60" s="170">
        <v>0.04</v>
      </c>
      <c r="E60" s="170">
        <v>0.03</v>
      </c>
      <c r="F60" s="170">
        <v>0.02</v>
      </c>
      <c r="G60" s="171">
        <f t="shared" si="35"/>
        <v>0.02</v>
      </c>
      <c r="H60" s="163" t="s">
        <v>131</v>
      </c>
    </row>
    <row r="62" spans="3:8" x14ac:dyDescent="0.25">
      <c r="C62" s="163" t="s">
        <v>132</v>
      </c>
    </row>
  </sheetData>
  <mergeCells count="4">
    <mergeCell ref="B5:B22"/>
    <mergeCell ref="B24:B30"/>
    <mergeCell ref="B32:B35"/>
    <mergeCell ref="B37:B4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4546A"/>
  </sheetPr>
  <dimension ref="B1:Q38"/>
  <sheetViews>
    <sheetView showGridLines="0" zoomScale="90" zoomScaleNormal="90" workbookViewId="0">
      <pane ySplit="4" topLeftCell="A5" activePane="bottomLeft" state="frozen"/>
      <selection pane="bottomLeft" activeCell="D30" sqref="D30"/>
    </sheetView>
  </sheetViews>
  <sheetFormatPr baseColWidth="10" defaultColWidth="10.75" defaultRowHeight="15" x14ac:dyDescent="0.2"/>
  <cols>
    <col min="1" max="1" width="3.25" style="4" customWidth="1"/>
    <col min="2" max="2" width="36.625" style="4" customWidth="1"/>
    <col min="3" max="3" width="25.375" style="4" customWidth="1"/>
    <col min="4" max="15" width="13.75" style="4" customWidth="1"/>
    <col min="16" max="16" width="11.125" style="4" customWidth="1"/>
    <col min="17" max="17" width="5.125" style="4" customWidth="1"/>
    <col min="18" max="16384" width="10.75" style="4"/>
  </cols>
  <sheetData>
    <row r="1" spans="2:17" ht="25.5" customHeight="1" x14ac:dyDescent="0.2">
      <c r="B1" s="5" t="s">
        <v>38</v>
      </c>
      <c r="C1" s="5"/>
      <c r="D1" s="5"/>
      <c r="E1" s="5"/>
    </row>
    <row r="2" spans="2:17" ht="43.5" customHeight="1" x14ac:dyDescent="0.5">
      <c r="B2" s="6" t="s">
        <v>1</v>
      </c>
      <c r="C2" s="7">
        <f ca="1">TODAY()</f>
        <v>46317</v>
      </c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7" ht="17.25" customHeight="1" x14ac:dyDescent="0.3">
      <c r="B3" s="9"/>
      <c r="C3" s="9"/>
      <c r="D3" s="9"/>
      <c r="E3" s="9"/>
      <c r="F3" s="9"/>
      <c r="G3" s="9"/>
      <c r="H3" s="9"/>
      <c r="I3" s="10"/>
      <c r="J3" s="9"/>
      <c r="K3" s="9"/>
      <c r="L3" s="9"/>
      <c r="M3" s="9"/>
      <c r="N3" s="9"/>
      <c r="O3" s="10"/>
      <c r="P3" s="9"/>
    </row>
    <row r="4" spans="2:17" s="11" customFormat="1" x14ac:dyDescent="0.25">
      <c r="B4" s="12"/>
      <c r="C4" s="12"/>
      <c r="D4" s="13">
        <f ca="1">C2</f>
        <v>46317</v>
      </c>
      <c r="E4" s="14">
        <f t="shared" ref="E4:O4" ca="1" si="0">DATE(YEAR(D4),MONTH(D4)+1,1)</f>
        <v>46327</v>
      </c>
      <c r="F4" s="13">
        <f t="shared" ca="1" si="0"/>
        <v>46357</v>
      </c>
      <c r="G4" s="15">
        <f t="shared" ca="1" si="0"/>
        <v>46388</v>
      </c>
      <c r="H4" s="13">
        <f t="shared" ca="1" si="0"/>
        <v>46419</v>
      </c>
      <c r="I4" s="14">
        <f t="shared" ca="1" si="0"/>
        <v>46447</v>
      </c>
      <c r="J4" s="13">
        <f t="shared" ca="1" si="0"/>
        <v>46478</v>
      </c>
      <c r="K4" s="15">
        <f t="shared" ca="1" si="0"/>
        <v>46508</v>
      </c>
      <c r="L4" s="13">
        <f t="shared" ca="1" si="0"/>
        <v>46539</v>
      </c>
      <c r="M4" s="14">
        <f t="shared" ca="1" si="0"/>
        <v>46569</v>
      </c>
      <c r="N4" s="13">
        <f t="shared" ca="1" si="0"/>
        <v>46600</v>
      </c>
      <c r="O4" s="16">
        <f t="shared" ca="1" si="0"/>
        <v>46631</v>
      </c>
      <c r="P4" s="17" t="s">
        <v>2</v>
      </c>
    </row>
    <row r="5" spans="2:17" x14ac:dyDescent="0.2">
      <c r="B5" s="1" t="s">
        <v>39</v>
      </c>
      <c r="C5" s="18" t="s">
        <v>26</v>
      </c>
      <c r="D5" s="94">
        <v>0</v>
      </c>
      <c r="E5" s="94">
        <v>0</v>
      </c>
      <c r="F5" s="94">
        <v>0</v>
      </c>
      <c r="G5" s="94">
        <v>4000</v>
      </c>
      <c r="H5" s="94">
        <v>0</v>
      </c>
      <c r="I5" s="94">
        <v>0</v>
      </c>
      <c r="J5" s="94">
        <v>0</v>
      </c>
      <c r="K5" s="94">
        <v>0</v>
      </c>
      <c r="L5" s="94">
        <v>0</v>
      </c>
      <c r="M5" s="94"/>
      <c r="N5" s="94"/>
      <c r="O5" s="94"/>
      <c r="P5" s="95">
        <f>SUM(D5:O5)</f>
        <v>4000</v>
      </c>
    </row>
    <row r="6" spans="2:17" x14ac:dyDescent="0.2">
      <c r="B6" s="1"/>
      <c r="C6" s="24" t="s">
        <v>40</v>
      </c>
      <c r="D6" s="94">
        <v>1</v>
      </c>
      <c r="E6" s="96">
        <f t="shared" ref="E6:O6" si="1">D6</f>
        <v>1</v>
      </c>
      <c r="F6" s="97">
        <f t="shared" si="1"/>
        <v>1</v>
      </c>
      <c r="G6" s="98">
        <f t="shared" si="1"/>
        <v>1</v>
      </c>
      <c r="H6" s="97">
        <f t="shared" si="1"/>
        <v>1</v>
      </c>
      <c r="I6" s="96">
        <f t="shared" si="1"/>
        <v>1</v>
      </c>
      <c r="J6" s="97">
        <f t="shared" si="1"/>
        <v>1</v>
      </c>
      <c r="K6" s="98">
        <f t="shared" si="1"/>
        <v>1</v>
      </c>
      <c r="L6" s="97">
        <f t="shared" si="1"/>
        <v>1</v>
      </c>
      <c r="M6" s="96">
        <f t="shared" si="1"/>
        <v>1</v>
      </c>
      <c r="N6" s="97">
        <f t="shared" si="1"/>
        <v>1</v>
      </c>
      <c r="O6" s="99">
        <f t="shared" si="1"/>
        <v>1</v>
      </c>
      <c r="P6" s="100">
        <f>SUM(E6:O6)</f>
        <v>11</v>
      </c>
    </row>
    <row r="7" spans="2:17" x14ac:dyDescent="0.2">
      <c r="B7" s="1"/>
      <c r="C7" s="18" t="s">
        <v>41</v>
      </c>
      <c r="D7" s="101">
        <f t="shared" ref="D7:O7" si="2">(D5/D6)</f>
        <v>0</v>
      </c>
      <c r="E7" s="102">
        <f t="shared" si="2"/>
        <v>0</v>
      </c>
      <c r="F7" s="101">
        <f t="shared" si="2"/>
        <v>0</v>
      </c>
      <c r="G7" s="103">
        <f t="shared" si="2"/>
        <v>4000</v>
      </c>
      <c r="H7" s="101">
        <f t="shared" si="2"/>
        <v>0</v>
      </c>
      <c r="I7" s="102">
        <f t="shared" si="2"/>
        <v>0</v>
      </c>
      <c r="J7" s="101">
        <f t="shared" si="2"/>
        <v>0</v>
      </c>
      <c r="K7" s="103">
        <f t="shared" si="2"/>
        <v>0</v>
      </c>
      <c r="L7" s="101">
        <f t="shared" si="2"/>
        <v>0</v>
      </c>
      <c r="M7" s="102">
        <f t="shared" si="2"/>
        <v>0</v>
      </c>
      <c r="N7" s="101">
        <f t="shared" si="2"/>
        <v>0</v>
      </c>
      <c r="O7" s="104">
        <f t="shared" si="2"/>
        <v>0</v>
      </c>
      <c r="P7" s="23">
        <f>SUM(D7:O7)</f>
        <v>4000</v>
      </c>
      <c r="Q7" s="35"/>
    </row>
    <row r="8" spans="2:17" x14ac:dyDescent="0.2">
      <c r="B8" s="1"/>
      <c r="C8" s="24" t="s">
        <v>42</v>
      </c>
      <c r="D8" s="105">
        <v>0.05</v>
      </c>
      <c r="E8" s="106">
        <f t="shared" ref="E8:O8" si="3">D8</f>
        <v>0.05</v>
      </c>
      <c r="F8" s="107">
        <f t="shared" si="3"/>
        <v>0.05</v>
      </c>
      <c r="G8" s="108">
        <f t="shared" si="3"/>
        <v>0.05</v>
      </c>
      <c r="H8" s="107">
        <f t="shared" si="3"/>
        <v>0.05</v>
      </c>
      <c r="I8" s="106">
        <f t="shared" si="3"/>
        <v>0.05</v>
      </c>
      <c r="J8" s="107">
        <f t="shared" si="3"/>
        <v>0.05</v>
      </c>
      <c r="K8" s="108">
        <f t="shared" si="3"/>
        <v>0.05</v>
      </c>
      <c r="L8" s="107">
        <f t="shared" si="3"/>
        <v>0.05</v>
      </c>
      <c r="M8" s="106">
        <f t="shared" si="3"/>
        <v>0.05</v>
      </c>
      <c r="N8" s="107">
        <f t="shared" si="3"/>
        <v>0.05</v>
      </c>
      <c r="O8" s="109">
        <f t="shared" si="3"/>
        <v>0.05</v>
      </c>
      <c r="P8" s="110">
        <f>AVERAGE(D8:O8)</f>
        <v>4.9999999999999996E-2</v>
      </c>
    </row>
    <row r="9" spans="2:17" x14ac:dyDescent="0.2">
      <c r="B9" s="1"/>
      <c r="C9" s="18" t="s">
        <v>43</v>
      </c>
      <c r="D9" s="19">
        <f t="shared" ref="D9:O9" si="4">D7*(1-D8)</f>
        <v>0</v>
      </c>
      <c r="E9" s="20">
        <f t="shared" si="4"/>
        <v>0</v>
      </c>
      <c r="F9" s="19">
        <f t="shared" si="4"/>
        <v>0</v>
      </c>
      <c r="G9" s="21">
        <f t="shared" si="4"/>
        <v>3800</v>
      </c>
      <c r="H9" s="19">
        <f t="shared" si="4"/>
        <v>0</v>
      </c>
      <c r="I9" s="20">
        <f t="shared" si="4"/>
        <v>0</v>
      </c>
      <c r="J9" s="19">
        <f t="shared" si="4"/>
        <v>0</v>
      </c>
      <c r="K9" s="21">
        <f t="shared" si="4"/>
        <v>0</v>
      </c>
      <c r="L9" s="19">
        <f t="shared" si="4"/>
        <v>0</v>
      </c>
      <c r="M9" s="20">
        <f t="shared" si="4"/>
        <v>0</v>
      </c>
      <c r="N9" s="19">
        <f t="shared" si="4"/>
        <v>0</v>
      </c>
      <c r="O9" s="22">
        <f t="shared" si="4"/>
        <v>0</v>
      </c>
      <c r="P9" s="23">
        <f>SUM(D9:O9)</f>
        <v>3800</v>
      </c>
    </row>
    <row r="10" spans="2:17" x14ac:dyDescent="0.2">
      <c r="B10" s="1"/>
      <c r="C10" s="24" t="s">
        <v>44</v>
      </c>
      <c r="D10" s="105">
        <v>0.3</v>
      </c>
      <c r="E10" s="106">
        <f t="shared" ref="E10:O10" si="5">D10</f>
        <v>0.3</v>
      </c>
      <c r="F10" s="107">
        <f t="shared" si="5"/>
        <v>0.3</v>
      </c>
      <c r="G10" s="108">
        <f t="shared" si="5"/>
        <v>0.3</v>
      </c>
      <c r="H10" s="107">
        <f t="shared" si="5"/>
        <v>0.3</v>
      </c>
      <c r="I10" s="106">
        <f t="shared" si="5"/>
        <v>0.3</v>
      </c>
      <c r="J10" s="107">
        <f t="shared" si="5"/>
        <v>0.3</v>
      </c>
      <c r="K10" s="108">
        <f t="shared" si="5"/>
        <v>0.3</v>
      </c>
      <c r="L10" s="107">
        <f t="shared" si="5"/>
        <v>0.3</v>
      </c>
      <c r="M10" s="106">
        <f t="shared" si="5"/>
        <v>0.3</v>
      </c>
      <c r="N10" s="107">
        <f t="shared" si="5"/>
        <v>0.3</v>
      </c>
      <c r="O10" s="109">
        <f t="shared" si="5"/>
        <v>0.3</v>
      </c>
      <c r="P10" s="73">
        <f>AVERAGE(D10:O10)</f>
        <v>0.29999999999999993</v>
      </c>
    </row>
    <row r="11" spans="2:17" x14ac:dyDescent="0.2">
      <c r="B11" s="1"/>
      <c r="C11" s="18" t="s">
        <v>45</v>
      </c>
      <c r="D11" s="19">
        <f t="shared" ref="D11:O11" si="6">D10*D9</f>
        <v>0</v>
      </c>
      <c r="E11" s="102">
        <f t="shared" si="6"/>
        <v>0</v>
      </c>
      <c r="F11" s="101">
        <f t="shared" si="6"/>
        <v>0</v>
      </c>
      <c r="G11" s="103">
        <f t="shared" si="6"/>
        <v>1140</v>
      </c>
      <c r="H11" s="101">
        <f t="shared" si="6"/>
        <v>0</v>
      </c>
      <c r="I11" s="102">
        <f t="shared" si="6"/>
        <v>0</v>
      </c>
      <c r="J11" s="101">
        <f t="shared" si="6"/>
        <v>0</v>
      </c>
      <c r="K11" s="103">
        <f t="shared" si="6"/>
        <v>0</v>
      </c>
      <c r="L11" s="101">
        <f t="shared" si="6"/>
        <v>0</v>
      </c>
      <c r="M11" s="102">
        <f t="shared" si="6"/>
        <v>0</v>
      </c>
      <c r="N11" s="101">
        <f t="shared" si="6"/>
        <v>0</v>
      </c>
      <c r="O11" s="104">
        <f t="shared" si="6"/>
        <v>0</v>
      </c>
      <c r="P11" s="124">
        <f>AVERAGE(D11:O11)</f>
        <v>95</v>
      </c>
    </row>
    <row r="12" spans="2:17" x14ac:dyDescent="0.2">
      <c r="B12" s="1"/>
      <c r="C12" s="24" t="s">
        <v>29</v>
      </c>
      <c r="D12" s="105">
        <v>0.2</v>
      </c>
      <c r="E12" s="106">
        <f t="shared" ref="E12:O12" si="7">D12</f>
        <v>0.2</v>
      </c>
      <c r="F12" s="107">
        <f t="shared" si="7"/>
        <v>0.2</v>
      </c>
      <c r="G12" s="108">
        <f t="shared" si="7"/>
        <v>0.2</v>
      </c>
      <c r="H12" s="107">
        <f t="shared" si="7"/>
        <v>0.2</v>
      </c>
      <c r="I12" s="106">
        <f t="shared" si="7"/>
        <v>0.2</v>
      </c>
      <c r="J12" s="107">
        <f t="shared" si="7"/>
        <v>0.2</v>
      </c>
      <c r="K12" s="108">
        <f t="shared" si="7"/>
        <v>0.2</v>
      </c>
      <c r="L12" s="107">
        <f t="shared" si="7"/>
        <v>0.2</v>
      </c>
      <c r="M12" s="106">
        <f t="shared" si="7"/>
        <v>0.2</v>
      </c>
      <c r="N12" s="107">
        <f t="shared" si="7"/>
        <v>0.2</v>
      </c>
      <c r="O12" s="109">
        <f t="shared" si="7"/>
        <v>0.2</v>
      </c>
      <c r="P12" s="110">
        <f>AVERAGE(D12:O12)</f>
        <v>0.19999999999999998</v>
      </c>
    </row>
    <row r="13" spans="2:17" x14ac:dyDescent="0.2">
      <c r="B13" s="1"/>
      <c r="C13" s="18" t="s">
        <v>30</v>
      </c>
      <c r="D13" s="125">
        <f t="shared" ref="D13:O13" si="8">D12*D11</f>
        <v>0</v>
      </c>
      <c r="E13" s="126">
        <f t="shared" si="8"/>
        <v>0</v>
      </c>
      <c r="F13" s="125">
        <f t="shared" si="8"/>
        <v>0</v>
      </c>
      <c r="G13" s="127">
        <f t="shared" si="8"/>
        <v>228</v>
      </c>
      <c r="H13" s="125">
        <f t="shared" si="8"/>
        <v>0</v>
      </c>
      <c r="I13" s="126">
        <f t="shared" si="8"/>
        <v>0</v>
      </c>
      <c r="J13" s="125">
        <f t="shared" si="8"/>
        <v>0</v>
      </c>
      <c r="K13" s="127">
        <f t="shared" si="8"/>
        <v>0</v>
      </c>
      <c r="L13" s="125">
        <f t="shared" si="8"/>
        <v>0</v>
      </c>
      <c r="M13" s="126">
        <f t="shared" si="8"/>
        <v>0</v>
      </c>
      <c r="N13" s="125">
        <f t="shared" si="8"/>
        <v>0</v>
      </c>
      <c r="O13" s="128">
        <f t="shared" si="8"/>
        <v>0</v>
      </c>
      <c r="P13" s="129">
        <f>SUM(D13:O13)</f>
        <v>228</v>
      </c>
    </row>
    <row r="14" spans="2:17" x14ac:dyDescent="0.2">
      <c r="B14" s="1"/>
      <c r="C14" s="24" t="s">
        <v>31</v>
      </c>
      <c r="D14" s="69">
        <f t="shared" ref="D14:O14" si="9">IFERROR(D5/D13,0)</f>
        <v>0</v>
      </c>
      <c r="E14" s="70">
        <f t="shared" si="9"/>
        <v>0</v>
      </c>
      <c r="F14" s="69">
        <f t="shared" si="9"/>
        <v>0</v>
      </c>
      <c r="G14" s="71">
        <f t="shared" si="9"/>
        <v>17.543859649122808</v>
      </c>
      <c r="H14" s="69">
        <f t="shared" si="9"/>
        <v>0</v>
      </c>
      <c r="I14" s="70">
        <f t="shared" si="9"/>
        <v>0</v>
      </c>
      <c r="J14" s="69">
        <f t="shared" si="9"/>
        <v>0</v>
      </c>
      <c r="K14" s="71">
        <f t="shared" si="9"/>
        <v>0</v>
      </c>
      <c r="L14" s="69">
        <f t="shared" si="9"/>
        <v>0</v>
      </c>
      <c r="M14" s="70">
        <f t="shared" si="9"/>
        <v>0</v>
      </c>
      <c r="N14" s="69">
        <f t="shared" si="9"/>
        <v>0</v>
      </c>
      <c r="O14" s="72">
        <f t="shared" si="9"/>
        <v>0</v>
      </c>
      <c r="P14" s="73">
        <f>AVERAGE(D14:O14)</f>
        <v>1.4619883040935673</v>
      </c>
    </row>
    <row r="15" spans="2:17" x14ac:dyDescent="0.2">
      <c r="B15" s="1"/>
      <c r="C15" s="18" t="s">
        <v>32</v>
      </c>
      <c r="D15" s="105">
        <v>0.5</v>
      </c>
      <c r="E15" s="30">
        <f t="shared" ref="E15:O15" si="10">D15</f>
        <v>0.5</v>
      </c>
      <c r="F15" s="31">
        <f t="shared" si="10"/>
        <v>0.5</v>
      </c>
      <c r="G15" s="32">
        <f t="shared" si="10"/>
        <v>0.5</v>
      </c>
      <c r="H15" s="31">
        <f t="shared" si="10"/>
        <v>0.5</v>
      </c>
      <c r="I15" s="30">
        <f t="shared" si="10"/>
        <v>0.5</v>
      </c>
      <c r="J15" s="31">
        <f t="shared" si="10"/>
        <v>0.5</v>
      </c>
      <c r="K15" s="32">
        <f t="shared" si="10"/>
        <v>0.5</v>
      </c>
      <c r="L15" s="31">
        <f t="shared" si="10"/>
        <v>0.5</v>
      </c>
      <c r="M15" s="30">
        <f t="shared" si="10"/>
        <v>0.5</v>
      </c>
      <c r="N15" s="31">
        <f t="shared" si="10"/>
        <v>0.5</v>
      </c>
      <c r="O15" s="33">
        <f t="shared" si="10"/>
        <v>0.5</v>
      </c>
      <c r="P15" s="34">
        <f>AVERAGE(D15:O15)</f>
        <v>0.5</v>
      </c>
    </row>
    <row r="16" spans="2:17" x14ac:dyDescent="0.2">
      <c r="B16" s="1"/>
      <c r="C16" s="24" t="s">
        <v>33</v>
      </c>
      <c r="D16" s="25">
        <f t="shared" ref="D16:O16" si="11">D13*D15</f>
        <v>0</v>
      </c>
      <c r="E16" s="26">
        <f t="shared" si="11"/>
        <v>0</v>
      </c>
      <c r="F16" s="25">
        <f t="shared" si="11"/>
        <v>0</v>
      </c>
      <c r="G16" s="27">
        <f t="shared" si="11"/>
        <v>114</v>
      </c>
      <c r="H16" s="25">
        <f t="shared" si="11"/>
        <v>0</v>
      </c>
      <c r="I16" s="26">
        <f t="shared" si="11"/>
        <v>0</v>
      </c>
      <c r="J16" s="25">
        <f t="shared" si="11"/>
        <v>0</v>
      </c>
      <c r="K16" s="27">
        <f t="shared" si="11"/>
        <v>0</v>
      </c>
      <c r="L16" s="25">
        <f t="shared" si="11"/>
        <v>0</v>
      </c>
      <c r="M16" s="26">
        <f t="shared" si="11"/>
        <v>0</v>
      </c>
      <c r="N16" s="25">
        <f t="shared" si="11"/>
        <v>0</v>
      </c>
      <c r="O16" s="28">
        <f t="shared" si="11"/>
        <v>0</v>
      </c>
      <c r="P16" s="29">
        <f>SUM(D16:O16)</f>
        <v>114</v>
      </c>
    </row>
    <row r="17" spans="2:17" x14ac:dyDescent="0.2">
      <c r="B17" s="1"/>
      <c r="C17" s="18" t="s">
        <v>34</v>
      </c>
      <c r="D17" s="59">
        <f t="shared" ref="D17:O17" si="12">IFERROR(D5/D16,)</f>
        <v>0</v>
      </c>
      <c r="E17" s="60">
        <f t="shared" si="12"/>
        <v>0</v>
      </c>
      <c r="F17" s="59">
        <f t="shared" si="12"/>
        <v>0</v>
      </c>
      <c r="G17" s="61">
        <f t="shared" si="12"/>
        <v>35.087719298245617</v>
      </c>
      <c r="H17" s="59">
        <f t="shared" si="12"/>
        <v>0</v>
      </c>
      <c r="I17" s="60">
        <f t="shared" si="12"/>
        <v>0</v>
      </c>
      <c r="J17" s="59">
        <f t="shared" si="12"/>
        <v>0</v>
      </c>
      <c r="K17" s="61">
        <f t="shared" si="12"/>
        <v>0</v>
      </c>
      <c r="L17" s="59">
        <f t="shared" si="12"/>
        <v>0</v>
      </c>
      <c r="M17" s="60">
        <f t="shared" si="12"/>
        <v>0</v>
      </c>
      <c r="N17" s="59">
        <f t="shared" si="12"/>
        <v>0</v>
      </c>
      <c r="O17" s="62">
        <f t="shared" si="12"/>
        <v>0</v>
      </c>
      <c r="P17" s="95">
        <f>IFERROR(P9/P16,0)</f>
        <v>33.333333333333336</v>
      </c>
    </row>
    <row r="18" spans="2:17" ht="17.25" customHeight="1" x14ac:dyDescent="0.3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3"/>
    </row>
    <row r="19" spans="2:17" x14ac:dyDescent="0.2">
      <c r="B19" s="1" t="s">
        <v>3</v>
      </c>
      <c r="C19" s="18" t="s">
        <v>4</v>
      </c>
      <c r="D19" s="19">
        <f t="shared" ref="D19:O19" si="13">D16</f>
        <v>0</v>
      </c>
      <c r="E19" s="20">
        <f t="shared" si="13"/>
        <v>0</v>
      </c>
      <c r="F19" s="19">
        <f t="shared" si="13"/>
        <v>0</v>
      </c>
      <c r="G19" s="21">
        <f t="shared" si="13"/>
        <v>114</v>
      </c>
      <c r="H19" s="19">
        <f t="shared" si="13"/>
        <v>0</v>
      </c>
      <c r="I19" s="20">
        <f t="shared" si="13"/>
        <v>0</v>
      </c>
      <c r="J19" s="19">
        <f t="shared" si="13"/>
        <v>0</v>
      </c>
      <c r="K19" s="21">
        <f t="shared" si="13"/>
        <v>0</v>
      </c>
      <c r="L19" s="19">
        <f t="shared" si="13"/>
        <v>0</v>
      </c>
      <c r="M19" s="20">
        <f t="shared" si="13"/>
        <v>0</v>
      </c>
      <c r="N19" s="19">
        <f t="shared" si="13"/>
        <v>0</v>
      </c>
      <c r="O19" s="22">
        <f t="shared" si="13"/>
        <v>0</v>
      </c>
      <c r="P19" s="23">
        <f>SUM(D19:O19)</f>
        <v>114</v>
      </c>
    </row>
    <row r="20" spans="2:17" x14ac:dyDescent="0.2">
      <c r="B20" s="1"/>
      <c r="C20" s="24" t="s">
        <v>5</v>
      </c>
      <c r="D20" s="36"/>
      <c r="E20" s="26">
        <f t="shared" ref="E20:O20" si="14">E21*E22</f>
        <v>0</v>
      </c>
      <c r="F20" s="25">
        <f t="shared" si="14"/>
        <v>0</v>
      </c>
      <c r="G20" s="27">
        <f t="shared" si="14"/>
        <v>0</v>
      </c>
      <c r="H20" s="25">
        <f t="shared" si="14"/>
        <v>5.7</v>
      </c>
      <c r="I20" s="26">
        <f t="shared" si="14"/>
        <v>5.415</v>
      </c>
      <c r="J20" s="25">
        <f t="shared" si="14"/>
        <v>5.1442499999999995</v>
      </c>
      <c r="K20" s="27">
        <f t="shared" si="14"/>
        <v>4.8870374999999999</v>
      </c>
      <c r="L20" s="25">
        <f t="shared" si="14"/>
        <v>4.6426856249999995</v>
      </c>
      <c r="M20" s="26">
        <f t="shared" si="14"/>
        <v>4.4105513437499999</v>
      </c>
      <c r="N20" s="25">
        <f t="shared" si="14"/>
        <v>4.1900237765624997</v>
      </c>
      <c r="O20" s="28">
        <f t="shared" si="14"/>
        <v>3.9805225877343746</v>
      </c>
      <c r="P20" s="29">
        <f>SUM(D20:O20)</f>
        <v>38.370070833046874</v>
      </c>
    </row>
    <row r="21" spans="2:17" x14ac:dyDescent="0.2">
      <c r="B21" s="1"/>
      <c r="C21" s="18" t="s">
        <v>6</v>
      </c>
      <c r="D21" s="105">
        <v>0.05</v>
      </c>
      <c r="E21" s="30">
        <f t="shared" ref="E21:O21" si="15">D21</f>
        <v>0.05</v>
      </c>
      <c r="F21" s="31">
        <f t="shared" si="15"/>
        <v>0.05</v>
      </c>
      <c r="G21" s="32">
        <f t="shared" si="15"/>
        <v>0.05</v>
      </c>
      <c r="H21" s="31">
        <f t="shared" si="15"/>
        <v>0.05</v>
      </c>
      <c r="I21" s="30">
        <f t="shared" si="15"/>
        <v>0.05</v>
      </c>
      <c r="J21" s="31">
        <f t="shared" si="15"/>
        <v>0.05</v>
      </c>
      <c r="K21" s="32">
        <f t="shared" si="15"/>
        <v>0.05</v>
      </c>
      <c r="L21" s="31">
        <f t="shared" si="15"/>
        <v>0.05</v>
      </c>
      <c r="M21" s="30">
        <f t="shared" si="15"/>
        <v>0.05</v>
      </c>
      <c r="N21" s="31">
        <f t="shared" si="15"/>
        <v>0.05</v>
      </c>
      <c r="O21" s="33">
        <f t="shared" si="15"/>
        <v>0.05</v>
      </c>
      <c r="P21" s="34">
        <f>SUM(D21:O21)</f>
        <v>0.6</v>
      </c>
      <c r="Q21" s="35"/>
    </row>
    <row r="22" spans="2:17" x14ac:dyDescent="0.2">
      <c r="B22" s="1"/>
      <c r="C22" s="24" t="s">
        <v>7</v>
      </c>
      <c r="D22" s="36">
        <v>0</v>
      </c>
      <c r="E22" s="37">
        <f t="shared" ref="E22:O22" si="16">D23</f>
        <v>0</v>
      </c>
      <c r="F22" s="36">
        <f t="shared" si="16"/>
        <v>0</v>
      </c>
      <c r="G22" s="38">
        <f t="shared" si="16"/>
        <v>0</v>
      </c>
      <c r="H22" s="36">
        <f t="shared" si="16"/>
        <v>114</v>
      </c>
      <c r="I22" s="37">
        <f t="shared" si="16"/>
        <v>108.3</v>
      </c>
      <c r="J22" s="36">
        <f t="shared" si="16"/>
        <v>102.88499999999999</v>
      </c>
      <c r="K22" s="38">
        <f t="shared" si="16"/>
        <v>97.740749999999991</v>
      </c>
      <c r="L22" s="36">
        <f t="shared" si="16"/>
        <v>92.853712499999986</v>
      </c>
      <c r="M22" s="37">
        <f t="shared" si="16"/>
        <v>88.211026874999988</v>
      </c>
      <c r="N22" s="36">
        <f t="shared" si="16"/>
        <v>83.800475531249987</v>
      </c>
      <c r="O22" s="39">
        <f t="shared" si="16"/>
        <v>79.610451754687489</v>
      </c>
      <c r="P22" s="29">
        <f>D22</f>
        <v>0</v>
      </c>
    </row>
    <row r="23" spans="2:17" x14ac:dyDescent="0.2">
      <c r="B23" s="1"/>
      <c r="C23" s="18" t="s">
        <v>8</v>
      </c>
      <c r="D23" s="19">
        <f t="shared" ref="D23:O23" si="17">D22+D19-D20</f>
        <v>0</v>
      </c>
      <c r="E23" s="20">
        <f t="shared" si="17"/>
        <v>0</v>
      </c>
      <c r="F23" s="19">
        <f t="shared" si="17"/>
        <v>0</v>
      </c>
      <c r="G23" s="21">
        <f t="shared" si="17"/>
        <v>114</v>
      </c>
      <c r="H23" s="19">
        <f t="shared" si="17"/>
        <v>108.3</v>
      </c>
      <c r="I23" s="20">
        <f t="shared" si="17"/>
        <v>102.88499999999999</v>
      </c>
      <c r="J23" s="19">
        <f t="shared" si="17"/>
        <v>97.740749999999991</v>
      </c>
      <c r="K23" s="21">
        <f t="shared" si="17"/>
        <v>92.853712499999986</v>
      </c>
      <c r="L23" s="19">
        <f t="shared" si="17"/>
        <v>88.211026874999988</v>
      </c>
      <c r="M23" s="20">
        <f t="shared" si="17"/>
        <v>83.800475531249987</v>
      </c>
      <c r="N23" s="19">
        <f t="shared" si="17"/>
        <v>79.610451754687489</v>
      </c>
      <c r="O23" s="22">
        <f t="shared" si="17"/>
        <v>75.629929166953119</v>
      </c>
      <c r="P23" s="23">
        <f>O23</f>
        <v>75.629929166953119</v>
      </c>
    </row>
    <row r="24" spans="2:17" x14ac:dyDescent="0.2">
      <c r="B24" s="1"/>
      <c r="C24" s="111" t="s">
        <v>9</v>
      </c>
      <c r="D24" s="25">
        <f>D23/2</f>
        <v>0</v>
      </c>
      <c r="E24" s="37">
        <f t="shared" ref="E24:O24" si="18">(D23-E20)+(E19/2)</f>
        <v>0</v>
      </c>
      <c r="F24" s="36">
        <f t="shared" si="18"/>
        <v>0</v>
      </c>
      <c r="G24" s="38">
        <f t="shared" si="18"/>
        <v>57</v>
      </c>
      <c r="H24" s="36">
        <f t="shared" si="18"/>
        <v>108.3</v>
      </c>
      <c r="I24" s="37">
        <f t="shared" si="18"/>
        <v>102.88499999999999</v>
      </c>
      <c r="J24" s="36">
        <f t="shared" si="18"/>
        <v>97.740749999999991</v>
      </c>
      <c r="K24" s="38">
        <f t="shared" si="18"/>
        <v>92.853712499999986</v>
      </c>
      <c r="L24" s="36">
        <f t="shared" si="18"/>
        <v>88.211026874999988</v>
      </c>
      <c r="M24" s="37">
        <f t="shared" si="18"/>
        <v>83.800475531249987</v>
      </c>
      <c r="N24" s="36">
        <f t="shared" si="18"/>
        <v>79.610451754687489</v>
      </c>
      <c r="O24" s="39">
        <f t="shared" si="18"/>
        <v>75.629929166953119</v>
      </c>
      <c r="P24" s="29">
        <f>O24</f>
        <v>75.629929166953119</v>
      </c>
    </row>
    <row r="25" spans="2:17" x14ac:dyDescent="0.2">
      <c r="B25" s="1"/>
      <c r="C25" s="40" t="s">
        <v>10</v>
      </c>
      <c r="D25" s="19"/>
      <c r="E25" s="30">
        <f t="shared" ref="E25:O25" si="19">IFERROR(E24/D24-1,0)</f>
        <v>0</v>
      </c>
      <c r="F25" s="31">
        <f t="shared" si="19"/>
        <v>0</v>
      </c>
      <c r="G25" s="32">
        <f t="shared" si="19"/>
        <v>0</v>
      </c>
      <c r="H25" s="31">
        <f t="shared" si="19"/>
        <v>0.89999999999999991</v>
      </c>
      <c r="I25" s="30">
        <f t="shared" si="19"/>
        <v>-5.0000000000000044E-2</v>
      </c>
      <c r="J25" s="31">
        <f t="shared" si="19"/>
        <v>-5.0000000000000044E-2</v>
      </c>
      <c r="K25" s="32">
        <f t="shared" si="19"/>
        <v>-5.0000000000000044E-2</v>
      </c>
      <c r="L25" s="31">
        <f t="shared" si="19"/>
        <v>-5.0000000000000044E-2</v>
      </c>
      <c r="M25" s="30">
        <f t="shared" si="19"/>
        <v>-5.0000000000000044E-2</v>
      </c>
      <c r="N25" s="31">
        <f t="shared" si="19"/>
        <v>-4.9999999999999933E-2</v>
      </c>
      <c r="O25" s="33">
        <f t="shared" si="19"/>
        <v>-4.9999999999999933E-2</v>
      </c>
      <c r="P25" s="23">
        <f>O25</f>
        <v>-4.9999999999999933E-2</v>
      </c>
    </row>
    <row r="26" spans="2:17" ht="17.25" customHeight="1" x14ac:dyDescent="0.3">
      <c r="B26" s="41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3"/>
    </row>
    <row r="27" spans="2:17" x14ac:dyDescent="0.2">
      <c r="B27" s="1" t="s">
        <v>11</v>
      </c>
      <c r="C27" s="18" t="s">
        <v>35</v>
      </c>
      <c r="D27" s="112">
        <v>2</v>
      </c>
      <c r="E27" s="45">
        <f t="shared" ref="E27:O27" si="20">D27</f>
        <v>2</v>
      </c>
      <c r="F27" s="44">
        <f t="shared" si="20"/>
        <v>2</v>
      </c>
      <c r="G27" s="46">
        <f t="shared" si="20"/>
        <v>2</v>
      </c>
      <c r="H27" s="44">
        <f t="shared" si="20"/>
        <v>2</v>
      </c>
      <c r="I27" s="45">
        <f t="shared" si="20"/>
        <v>2</v>
      </c>
      <c r="J27" s="44">
        <f t="shared" si="20"/>
        <v>2</v>
      </c>
      <c r="K27" s="46">
        <f t="shared" si="20"/>
        <v>2</v>
      </c>
      <c r="L27" s="44">
        <f t="shared" si="20"/>
        <v>2</v>
      </c>
      <c r="M27" s="45">
        <f t="shared" si="20"/>
        <v>2</v>
      </c>
      <c r="N27" s="44">
        <f t="shared" si="20"/>
        <v>2</v>
      </c>
      <c r="O27" s="47">
        <f t="shared" si="20"/>
        <v>2</v>
      </c>
      <c r="P27" s="113">
        <f>AVERAGE(D27:O27)</f>
        <v>2</v>
      </c>
    </row>
    <row r="28" spans="2:17" x14ac:dyDescent="0.2">
      <c r="B28" s="1"/>
      <c r="C28" s="24" t="s">
        <v>36</v>
      </c>
      <c r="D28" s="114">
        <v>2</v>
      </c>
      <c r="E28" s="115">
        <f t="shared" ref="E28:O28" si="21">D28</f>
        <v>2</v>
      </c>
      <c r="F28" s="116">
        <f t="shared" si="21"/>
        <v>2</v>
      </c>
      <c r="G28" s="117">
        <f t="shared" si="21"/>
        <v>2</v>
      </c>
      <c r="H28" s="116">
        <f t="shared" si="21"/>
        <v>2</v>
      </c>
      <c r="I28" s="115">
        <f t="shared" si="21"/>
        <v>2</v>
      </c>
      <c r="J28" s="116">
        <f t="shared" si="21"/>
        <v>2</v>
      </c>
      <c r="K28" s="117">
        <f t="shared" si="21"/>
        <v>2</v>
      </c>
      <c r="L28" s="116">
        <f t="shared" si="21"/>
        <v>2</v>
      </c>
      <c r="M28" s="115">
        <f t="shared" si="21"/>
        <v>2</v>
      </c>
      <c r="N28" s="116">
        <f t="shared" si="21"/>
        <v>2</v>
      </c>
      <c r="O28" s="118">
        <f t="shared" si="21"/>
        <v>2</v>
      </c>
      <c r="P28" s="29">
        <f>AVERAGE(D28:O28)</f>
        <v>2</v>
      </c>
    </row>
    <row r="29" spans="2:17" x14ac:dyDescent="0.2">
      <c r="B29" s="1"/>
      <c r="C29" s="74" t="s">
        <v>37</v>
      </c>
      <c r="D29" s="119">
        <f>D27*D28</f>
        <v>4</v>
      </c>
      <c r="E29" s="120">
        <f t="shared" ref="E29:O29" si="22">D29</f>
        <v>4</v>
      </c>
      <c r="F29" s="121">
        <f t="shared" si="22"/>
        <v>4</v>
      </c>
      <c r="G29" s="122">
        <f t="shared" si="22"/>
        <v>4</v>
      </c>
      <c r="H29" s="121">
        <f t="shared" si="22"/>
        <v>4</v>
      </c>
      <c r="I29" s="120">
        <f t="shared" si="22"/>
        <v>4</v>
      </c>
      <c r="J29" s="121">
        <f t="shared" si="22"/>
        <v>4</v>
      </c>
      <c r="K29" s="122">
        <f t="shared" si="22"/>
        <v>4</v>
      </c>
      <c r="L29" s="121">
        <f t="shared" si="22"/>
        <v>4</v>
      </c>
      <c r="M29" s="120">
        <f t="shared" si="22"/>
        <v>4</v>
      </c>
      <c r="N29" s="121">
        <f t="shared" si="22"/>
        <v>4</v>
      </c>
      <c r="O29" s="123">
        <f t="shared" si="22"/>
        <v>4</v>
      </c>
      <c r="P29" s="113">
        <f>AVERAGE(D29:O29)</f>
        <v>4</v>
      </c>
    </row>
    <row r="30" spans="2:17" x14ac:dyDescent="0.2">
      <c r="B30" s="1"/>
      <c r="C30" s="111" t="s">
        <v>13</v>
      </c>
      <c r="D30" s="97">
        <f t="shared" ref="D30:O30" si="23">D29*D24</f>
        <v>0</v>
      </c>
      <c r="E30" s="96">
        <f t="shared" si="23"/>
        <v>0</v>
      </c>
      <c r="F30" s="97">
        <f t="shared" si="23"/>
        <v>0</v>
      </c>
      <c r="G30" s="98">
        <f t="shared" si="23"/>
        <v>228</v>
      </c>
      <c r="H30" s="97">
        <f t="shared" si="23"/>
        <v>433.2</v>
      </c>
      <c r="I30" s="96">
        <f t="shared" si="23"/>
        <v>411.53999999999996</v>
      </c>
      <c r="J30" s="97">
        <f t="shared" si="23"/>
        <v>390.96299999999997</v>
      </c>
      <c r="K30" s="98">
        <f t="shared" si="23"/>
        <v>371.41484999999994</v>
      </c>
      <c r="L30" s="97">
        <f t="shared" si="23"/>
        <v>352.84410749999995</v>
      </c>
      <c r="M30" s="96">
        <f t="shared" si="23"/>
        <v>335.20190212499995</v>
      </c>
      <c r="N30" s="97">
        <f t="shared" si="23"/>
        <v>318.44180701874996</v>
      </c>
      <c r="O30" s="99">
        <f t="shared" si="23"/>
        <v>302.51971666781247</v>
      </c>
      <c r="P30" s="100">
        <f>SUM(D30:O30)</f>
        <v>3144.125383311562</v>
      </c>
    </row>
    <row r="31" spans="2:17" ht="17.25" customHeight="1" x14ac:dyDescent="0.3"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3"/>
    </row>
    <row r="32" spans="2:17" x14ac:dyDescent="0.2">
      <c r="B32" s="1" t="s">
        <v>17</v>
      </c>
      <c r="C32" s="18" t="s">
        <v>18</v>
      </c>
      <c r="D32" s="64">
        <f t="shared" ref="D32:P32" si="24">1/D21</f>
        <v>20</v>
      </c>
      <c r="E32" s="65">
        <f t="shared" si="24"/>
        <v>20</v>
      </c>
      <c r="F32" s="64">
        <f t="shared" si="24"/>
        <v>20</v>
      </c>
      <c r="G32" s="66">
        <f t="shared" si="24"/>
        <v>20</v>
      </c>
      <c r="H32" s="64">
        <f t="shared" si="24"/>
        <v>20</v>
      </c>
      <c r="I32" s="65">
        <f t="shared" si="24"/>
        <v>20</v>
      </c>
      <c r="J32" s="64">
        <f t="shared" si="24"/>
        <v>20</v>
      </c>
      <c r="K32" s="66">
        <f t="shared" si="24"/>
        <v>20</v>
      </c>
      <c r="L32" s="64">
        <f t="shared" si="24"/>
        <v>20</v>
      </c>
      <c r="M32" s="65">
        <f t="shared" si="24"/>
        <v>20</v>
      </c>
      <c r="N32" s="64">
        <f t="shared" si="24"/>
        <v>20</v>
      </c>
      <c r="O32" s="67">
        <f t="shared" si="24"/>
        <v>20</v>
      </c>
      <c r="P32" s="68">
        <f t="shared" si="24"/>
        <v>1.6666666666666667</v>
      </c>
      <c r="Q32" s="4">
        <f>20/12</f>
        <v>1.6666666666666667</v>
      </c>
    </row>
    <row r="33" spans="2:16" x14ac:dyDescent="0.2">
      <c r="B33" s="1"/>
      <c r="C33" s="24" t="s">
        <v>19</v>
      </c>
      <c r="D33" s="69">
        <f>D29</f>
        <v>4</v>
      </c>
      <c r="E33" s="70">
        <f t="shared" ref="E33:O33" si="25">D33</f>
        <v>4</v>
      </c>
      <c r="F33" s="69">
        <f t="shared" si="25"/>
        <v>4</v>
      </c>
      <c r="G33" s="71">
        <f t="shared" si="25"/>
        <v>4</v>
      </c>
      <c r="H33" s="69">
        <f t="shared" si="25"/>
        <v>4</v>
      </c>
      <c r="I33" s="70">
        <f t="shared" si="25"/>
        <v>4</v>
      </c>
      <c r="J33" s="69">
        <f t="shared" si="25"/>
        <v>4</v>
      </c>
      <c r="K33" s="71">
        <f t="shared" si="25"/>
        <v>4</v>
      </c>
      <c r="L33" s="69">
        <f t="shared" si="25"/>
        <v>4</v>
      </c>
      <c r="M33" s="70">
        <f t="shared" si="25"/>
        <v>4</v>
      </c>
      <c r="N33" s="69">
        <f t="shared" si="25"/>
        <v>4</v>
      </c>
      <c r="O33" s="72">
        <f t="shared" si="25"/>
        <v>4</v>
      </c>
      <c r="P33" s="73">
        <f>SUM(D33:O33)</f>
        <v>48</v>
      </c>
    </row>
    <row r="34" spans="2:16" x14ac:dyDescent="0.2">
      <c r="B34" s="1"/>
      <c r="C34" s="74" t="s">
        <v>20</v>
      </c>
      <c r="D34" s="75">
        <f t="shared" ref="D34:P34" si="26">D32*D33</f>
        <v>80</v>
      </c>
      <c r="E34" s="76">
        <f t="shared" si="26"/>
        <v>80</v>
      </c>
      <c r="F34" s="77">
        <f t="shared" si="26"/>
        <v>80</v>
      </c>
      <c r="G34" s="78">
        <f t="shared" si="26"/>
        <v>80</v>
      </c>
      <c r="H34" s="77">
        <f t="shared" si="26"/>
        <v>80</v>
      </c>
      <c r="I34" s="76">
        <f t="shared" si="26"/>
        <v>80</v>
      </c>
      <c r="J34" s="77">
        <f t="shared" si="26"/>
        <v>80</v>
      </c>
      <c r="K34" s="78">
        <f t="shared" si="26"/>
        <v>80</v>
      </c>
      <c r="L34" s="77">
        <f t="shared" si="26"/>
        <v>80</v>
      </c>
      <c r="M34" s="76">
        <f t="shared" si="26"/>
        <v>80</v>
      </c>
      <c r="N34" s="77">
        <f t="shared" si="26"/>
        <v>80</v>
      </c>
      <c r="O34" s="79">
        <f t="shared" si="26"/>
        <v>80</v>
      </c>
      <c r="P34" s="80">
        <f t="shared" si="26"/>
        <v>80</v>
      </c>
    </row>
    <row r="35" spans="2:16" x14ac:dyDescent="0.2">
      <c r="B35" s="1"/>
      <c r="C35" s="24" t="s">
        <v>21</v>
      </c>
      <c r="D35" s="81">
        <f t="shared" ref="D35:P35" si="27">D17</f>
        <v>0</v>
      </c>
      <c r="E35" s="82">
        <f t="shared" si="27"/>
        <v>0</v>
      </c>
      <c r="F35" s="81">
        <f t="shared" si="27"/>
        <v>0</v>
      </c>
      <c r="G35" s="83">
        <f t="shared" si="27"/>
        <v>35.087719298245617</v>
      </c>
      <c r="H35" s="81">
        <f t="shared" si="27"/>
        <v>0</v>
      </c>
      <c r="I35" s="82">
        <f t="shared" si="27"/>
        <v>0</v>
      </c>
      <c r="J35" s="81">
        <f t="shared" si="27"/>
        <v>0</v>
      </c>
      <c r="K35" s="83">
        <f t="shared" si="27"/>
        <v>0</v>
      </c>
      <c r="L35" s="81">
        <f t="shared" si="27"/>
        <v>0</v>
      </c>
      <c r="M35" s="82">
        <f t="shared" si="27"/>
        <v>0</v>
      </c>
      <c r="N35" s="81">
        <f t="shared" si="27"/>
        <v>0</v>
      </c>
      <c r="O35" s="84">
        <f t="shared" si="27"/>
        <v>0</v>
      </c>
      <c r="P35" s="85">
        <f t="shared" si="27"/>
        <v>33.333333333333336</v>
      </c>
    </row>
    <row r="36" spans="2:16" x14ac:dyDescent="0.2">
      <c r="B36" s="1"/>
      <c r="C36" s="74" t="s">
        <v>22</v>
      </c>
      <c r="D36" s="86">
        <f t="shared" ref="D36:P36" si="28">IF(D35&gt;0,(D34-D35)/D35,0)</f>
        <v>0</v>
      </c>
      <c r="E36" s="87">
        <f t="shared" si="28"/>
        <v>0</v>
      </c>
      <c r="F36" s="86">
        <f t="shared" si="28"/>
        <v>0</v>
      </c>
      <c r="G36" s="88">
        <f t="shared" si="28"/>
        <v>1.2799999999999998</v>
      </c>
      <c r="H36" s="54">
        <f t="shared" si="28"/>
        <v>0</v>
      </c>
      <c r="I36" s="55">
        <f t="shared" si="28"/>
        <v>0</v>
      </c>
      <c r="J36" s="54">
        <f t="shared" si="28"/>
        <v>0</v>
      </c>
      <c r="K36" s="56">
        <f t="shared" si="28"/>
        <v>0</v>
      </c>
      <c r="L36" s="54">
        <f t="shared" si="28"/>
        <v>0</v>
      </c>
      <c r="M36" s="55">
        <f t="shared" si="28"/>
        <v>0</v>
      </c>
      <c r="N36" s="54">
        <f t="shared" si="28"/>
        <v>0</v>
      </c>
      <c r="O36" s="57">
        <f t="shared" si="28"/>
        <v>0</v>
      </c>
      <c r="P36" s="58">
        <f t="shared" si="28"/>
        <v>1.4</v>
      </c>
    </row>
    <row r="37" spans="2:16" x14ac:dyDescent="0.2">
      <c r="B37" s="1"/>
      <c r="C37" s="24" t="s">
        <v>23</v>
      </c>
      <c r="D37" s="89">
        <f t="shared" ref="D37:P37" si="29">IFERROR(D34/D35,0)</f>
        <v>0</v>
      </c>
      <c r="E37" s="90">
        <f t="shared" si="29"/>
        <v>0</v>
      </c>
      <c r="F37" s="89">
        <f t="shared" si="29"/>
        <v>0</v>
      </c>
      <c r="G37" s="91">
        <f t="shared" si="29"/>
        <v>2.2799999999999998</v>
      </c>
      <c r="H37" s="89">
        <f t="shared" si="29"/>
        <v>0</v>
      </c>
      <c r="I37" s="90">
        <f t="shared" si="29"/>
        <v>0</v>
      </c>
      <c r="J37" s="89">
        <f t="shared" si="29"/>
        <v>0</v>
      </c>
      <c r="K37" s="91">
        <f t="shared" si="29"/>
        <v>0</v>
      </c>
      <c r="L37" s="89">
        <f t="shared" si="29"/>
        <v>0</v>
      </c>
      <c r="M37" s="90">
        <f t="shared" si="29"/>
        <v>0</v>
      </c>
      <c r="N37" s="89">
        <f t="shared" si="29"/>
        <v>0</v>
      </c>
      <c r="O37" s="92">
        <f t="shared" si="29"/>
        <v>0</v>
      </c>
      <c r="P37" s="93">
        <f t="shared" si="29"/>
        <v>2.4</v>
      </c>
    </row>
    <row r="38" spans="2:16" ht="17.25" customHeight="1" x14ac:dyDescent="0.3"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3"/>
    </row>
  </sheetData>
  <mergeCells count="4">
    <mergeCell ref="B5:B17"/>
    <mergeCell ref="B19:B25"/>
    <mergeCell ref="B27:B30"/>
    <mergeCell ref="B32:B37"/>
  </mergeCells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4546A"/>
  </sheetPr>
  <dimension ref="B1:Q34"/>
  <sheetViews>
    <sheetView showGridLines="0" zoomScale="90" zoomScaleNormal="90" workbookViewId="0">
      <pane ySplit="4" topLeftCell="A5" activePane="bottomLeft" state="frozen"/>
      <selection pane="bottomLeft" activeCell="G5" sqref="G5"/>
    </sheetView>
  </sheetViews>
  <sheetFormatPr baseColWidth="10" defaultColWidth="10.75" defaultRowHeight="15" x14ac:dyDescent="0.2"/>
  <cols>
    <col min="1" max="1" width="3.25" style="4" customWidth="1"/>
    <col min="2" max="2" width="36.625" style="4" customWidth="1"/>
    <col min="3" max="3" width="25.375" style="4" customWidth="1"/>
    <col min="4" max="15" width="13.75" style="4" customWidth="1"/>
    <col min="16" max="16" width="11.125" style="4" customWidth="1"/>
    <col min="17" max="17" width="5.125" style="4" customWidth="1"/>
    <col min="18" max="16384" width="10.75" style="4"/>
  </cols>
  <sheetData>
    <row r="1" spans="2:17" ht="25.5" customHeight="1" x14ac:dyDescent="0.2">
      <c r="B1" s="5" t="s">
        <v>24</v>
      </c>
      <c r="C1" s="5"/>
      <c r="D1" s="5"/>
      <c r="E1" s="5"/>
    </row>
    <row r="2" spans="2:17" ht="43.5" customHeight="1" x14ac:dyDescent="0.5">
      <c r="B2" s="6" t="s">
        <v>1</v>
      </c>
      <c r="C2" s="7">
        <f ca="1">TODAY()</f>
        <v>46317</v>
      </c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7" ht="17.25" customHeight="1" x14ac:dyDescent="0.3">
      <c r="B3" s="9"/>
      <c r="C3" s="9"/>
      <c r="D3" s="9"/>
      <c r="E3" s="9"/>
      <c r="F3" s="9"/>
      <c r="G3" s="9"/>
      <c r="H3" s="9"/>
      <c r="I3" s="10"/>
      <c r="J3" s="9"/>
      <c r="K3" s="9"/>
      <c r="L3" s="9"/>
      <c r="M3" s="9"/>
      <c r="N3" s="9"/>
      <c r="O3" s="10"/>
      <c r="P3" s="9"/>
    </row>
    <row r="4" spans="2:17" s="11" customFormat="1" x14ac:dyDescent="0.25">
      <c r="B4" s="12"/>
      <c r="C4" s="12"/>
      <c r="D4" s="13">
        <f ca="1">C2</f>
        <v>46317</v>
      </c>
      <c r="E4" s="14">
        <f t="shared" ref="E4:O4" ca="1" si="0">DATE(YEAR(D4),MONTH(D4)+1,1)</f>
        <v>46327</v>
      </c>
      <c r="F4" s="13">
        <f t="shared" ca="1" si="0"/>
        <v>46357</v>
      </c>
      <c r="G4" s="15">
        <f t="shared" ca="1" si="0"/>
        <v>46388</v>
      </c>
      <c r="H4" s="13">
        <f t="shared" ca="1" si="0"/>
        <v>46419</v>
      </c>
      <c r="I4" s="14">
        <f t="shared" ca="1" si="0"/>
        <v>46447</v>
      </c>
      <c r="J4" s="13">
        <f t="shared" ca="1" si="0"/>
        <v>46478</v>
      </c>
      <c r="K4" s="15">
        <f t="shared" ca="1" si="0"/>
        <v>46508</v>
      </c>
      <c r="L4" s="13">
        <f t="shared" ca="1" si="0"/>
        <v>46539</v>
      </c>
      <c r="M4" s="14">
        <f t="shared" ca="1" si="0"/>
        <v>46569</v>
      </c>
      <c r="N4" s="13">
        <f t="shared" ca="1" si="0"/>
        <v>46600</v>
      </c>
      <c r="O4" s="16">
        <f t="shared" ca="1" si="0"/>
        <v>46631</v>
      </c>
      <c r="P4" s="17" t="s">
        <v>2</v>
      </c>
    </row>
    <row r="5" spans="2:17" x14ac:dyDescent="0.2">
      <c r="B5" s="1" t="s">
        <v>25</v>
      </c>
      <c r="C5" s="18" t="s">
        <v>26</v>
      </c>
      <c r="D5" s="94">
        <v>40</v>
      </c>
      <c r="E5" s="94">
        <v>1000</v>
      </c>
      <c r="F5" s="94">
        <v>1000</v>
      </c>
      <c r="G5" s="94">
        <v>1000</v>
      </c>
      <c r="H5" s="94">
        <v>0</v>
      </c>
      <c r="I5" s="94">
        <v>0</v>
      </c>
      <c r="J5" s="94">
        <v>0</v>
      </c>
      <c r="K5" s="94">
        <v>0</v>
      </c>
      <c r="L5" s="94">
        <v>0</v>
      </c>
      <c r="M5" s="94"/>
      <c r="N5" s="94"/>
      <c r="O5" s="94"/>
      <c r="P5" s="95">
        <f>SUM(D5:O5)</f>
        <v>3040</v>
      </c>
    </row>
    <row r="6" spans="2:17" ht="15" customHeight="1" x14ac:dyDescent="0.2">
      <c r="B6" s="1"/>
      <c r="C6" s="24" t="s">
        <v>27</v>
      </c>
      <c r="D6" s="94">
        <v>10</v>
      </c>
      <c r="E6" s="96">
        <f t="shared" ref="E6:O6" si="1">D6</f>
        <v>10</v>
      </c>
      <c r="F6" s="97">
        <f t="shared" si="1"/>
        <v>10</v>
      </c>
      <c r="G6" s="98">
        <f t="shared" si="1"/>
        <v>10</v>
      </c>
      <c r="H6" s="97">
        <f t="shared" si="1"/>
        <v>10</v>
      </c>
      <c r="I6" s="96">
        <f t="shared" si="1"/>
        <v>10</v>
      </c>
      <c r="J6" s="97">
        <f t="shared" si="1"/>
        <v>10</v>
      </c>
      <c r="K6" s="98">
        <f t="shared" si="1"/>
        <v>10</v>
      </c>
      <c r="L6" s="97">
        <f t="shared" si="1"/>
        <v>10</v>
      </c>
      <c r="M6" s="96">
        <f t="shared" si="1"/>
        <v>10</v>
      </c>
      <c r="N6" s="97">
        <f t="shared" si="1"/>
        <v>10</v>
      </c>
      <c r="O6" s="99">
        <f t="shared" si="1"/>
        <v>10</v>
      </c>
      <c r="P6" s="100">
        <f>SUM(E6:O6)</f>
        <v>110</v>
      </c>
    </row>
    <row r="7" spans="2:17" ht="15" customHeight="1" x14ac:dyDescent="0.2">
      <c r="B7" s="1"/>
      <c r="C7" s="18" t="s">
        <v>28</v>
      </c>
      <c r="D7" s="101">
        <f t="shared" ref="D7:O7" si="2">(D5/D6)*1000</f>
        <v>4000</v>
      </c>
      <c r="E7" s="102">
        <f t="shared" si="2"/>
        <v>100000</v>
      </c>
      <c r="F7" s="101">
        <f t="shared" si="2"/>
        <v>100000</v>
      </c>
      <c r="G7" s="103">
        <f t="shared" si="2"/>
        <v>100000</v>
      </c>
      <c r="H7" s="101">
        <f t="shared" si="2"/>
        <v>0</v>
      </c>
      <c r="I7" s="102">
        <f t="shared" si="2"/>
        <v>0</v>
      </c>
      <c r="J7" s="101">
        <f t="shared" si="2"/>
        <v>0</v>
      </c>
      <c r="K7" s="103">
        <f t="shared" si="2"/>
        <v>0</v>
      </c>
      <c r="L7" s="101">
        <f t="shared" si="2"/>
        <v>0</v>
      </c>
      <c r="M7" s="102">
        <f t="shared" si="2"/>
        <v>0</v>
      </c>
      <c r="N7" s="101">
        <f t="shared" si="2"/>
        <v>0</v>
      </c>
      <c r="O7" s="104">
        <f t="shared" si="2"/>
        <v>0</v>
      </c>
      <c r="P7" s="23">
        <f>SUM(D7:O7)</f>
        <v>304000</v>
      </c>
      <c r="Q7" s="35"/>
    </row>
    <row r="8" spans="2:17" ht="15" customHeight="1" x14ac:dyDescent="0.2">
      <c r="B8" s="1"/>
      <c r="C8" s="24" t="s">
        <v>29</v>
      </c>
      <c r="D8" s="105">
        <v>0.01</v>
      </c>
      <c r="E8" s="106">
        <v>0.01</v>
      </c>
      <c r="F8" s="107">
        <v>0.01</v>
      </c>
      <c r="G8" s="108">
        <v>0.01</v>
      </c>
      <c r="H8" s="107">
        <v>0.01</v>
      </c>
      <c r="I8" s="106">
        <v>0.01</v>
      </c>
      <c r="J8" s="107">
        <v>0.01</v>
      </c>
      <c r="K8" s="108">
        <v>0.01</v>
      </c>
      <c r="L8" s="107">
        <v>0.01</v>
      </c>
      <c r="M8" s="106">
        <v>0.01</v>
      </c>
      <c r="N8" s="107">
        <v>0.01</v>
      </c>
      <c r="O8" s="109">
        <v>0.01</v>
      </c>
      <c r="P8" s="110">
        <f>AVERAGE(D8:O8)</f>
        <v>9.9999999999999985E-3</v>
      </c>
    </row>
    <row r="9" spans="2:17" ht="15" customHeight="1" x14ac:dyDescent="0.2">
      <c r="B9" s="1"/>
      <c r="C9" s="18" t="s">
        <v>30</v>
      </c>
      <c r="D9" s="19">
        <f t="shared" ref="D9:O9" si="3">D8*D7</f>
        <v>40</v>
      </c>
      <c r="E9" s="20">
        <f t="shared" si="3"/>
        <v>1000</v>
      </c>
      <c r="F9" s="19">
        <f t="shared" si="3"/>
        <v>1000</v>
      </c>
      <c r="G9" s="21">
        <f t="shared" si="3"/>
        <v>1000</v>
      </c>
      <c r="H9" s="19">
        <f t="shared" si="3"/>
        <v>0</v>
      </c>
      <c r="I9" s="20">
        <f t="shared" si="3"/>
        <v>0</v>
      </c>
      <c r="J9" s="19">
        <f t="shared" si="3"/>
        <v>0</v>
      </c>
      <c r="K9" s="21">
        <f t="shared" si="3"/>
        <v>0</v>
      </c>
      <c r="L9" s="19">
        <f t="shared" si="3"/>
        <v>0</v>
      </c>
      <c r="M9" s="20">
        <f t="shared" si="3"/>
        <v>0</v>
      </c>
      <c r="N9" s="19">
        <f t="shared" si="3"/>
        <v>0</v>
      </c>
      <c r="O9" s="22">
        <f t="shared" si="3"/>
        <v>0</v>
      </c>
      <c r="P9" s="23">
        <f>SUM(D9:O9)</f>
        <v>3040</v>
      </c>
    </row>
    <row r="10" spans="2:17" ht="15" customHeight="1" x14ac:dyDescent="0.2">
      <c r="B10" s="1"/>
      <c r="C10" s="24" t="s">
        <v>31</v>
      </c>
      <c r="D10" s="69">
        <f t="shared" ref="D10:O10" si="4">IFERROR(D5/D9,0)</f>
        <v>1</v>
      </c>
      <c r="E10" s="70">
        <f t="shared" si="4"/>
        <v>1</v>
      </c>
      <c r="F10" s="69">
        <f t="shared" si="4"/>
        <v>1</v>
      </c>
      <c r="G10" s="71">
        <f t="shared" si="4"/>
        <v>1</v>
      </c>
      <c r="H10" s="69">
        <f t="shared" si="4"/>
        <v>0</v>
      </c>
      <c r="I10" s="70">
        <f t="shared" si="4"/>
        <v>0</v>
      </c>
      <c r="J10" s="69">
        <f t="shared" si="4"/>
        <v>0</v>
      </c>
      <c r="K10" s="71">
        <f t="shared" si="4"/>
        <v>0</v>
      </c>
      <c r="L10" s="69">
        <f t="shared" si="4"/>
        <v>0</v>
      </c>
      <c r="M10" s="70">
        <f t="shared" si="4"/>
        <v>0</v>
      </c>
      <c r="N10" s="69">
        <f t="shared" si="4"/>
        <v>0</v>
      </c>
      <c r="O10" s="72">
        <f t="shared" si="4"/>
        <v>0</v>
      </c>
      <c r="P10" s="73">
        <f>AVERAGE(D10:O10)</f>
        <v>0.33333333333333331</v>
      </c>
    </row>
    <row r="11" spans="2:17" ht="15" customHeight="1" x14ac:dyDescent="0.2">
      <c r="B11" s="1"/>
      <c r="C11" s="18" t="s">
        <v>32</v>
      </c>
      <c r="D11" s="105">
        <v>0.03</v>
      </c>
      <c r="E11" s="30">
        <f t="shared" ref="E11:O11" si="5">D11</f>
        <v>0.03</v>
      </c>
      <c r="F11" s="31">
        <f t="shared" si="5"/>
        <v>0.03</v>
      </c>
      <c r="G11" s="32">
        <f t="shared" si="5"/>
        <v>0.03</v>
      </c>
      <c r="H11" s="31">
        <f t="shared" si="5"/>
        <v>0.03</v>
      </c>
      <c r="I11" s="30">
        <f t="shared" si="5"/>
        <v>0.03</v>
      </c>
      <c r="J11" s="31">
        <f t="shared" si="5"/>
        <v>0.03</v>
      </c>
      <c r="K11" s="32">
        <f t="shared" si="5"/>
        <v>0.03</v>
      </c>
      <c r="L11" s="31">
        <f t="shared" si="5"/>
        <v>0.03</v>
      </c>
      <c r="M11" s="30">
        <f t="shared" si="5"/>
        <v>0.03</v>
      </c>
      <c r="N11" s="31">
        <f t="shared" si="5"/>
        <v>0.03</v>
      </c>
      <c r="O11" s="33">
        <f t="shared" si="5"/>
        <v>0.03</v>
      </c>
      <c r="P11" s="34">
        <f>AVERAGE(D11:O11)</f>
        <v>3.0000000000000009E-2</v>
      </c>
    </row>
    <row r="12" spans="2:17" ht="15" customHeight="1" x14ac:dyDescent="0.2">
      <c r="B12" s="1"/>
      <c r="C12" s="24" t="s">
        <v>33</v>
      </c>
      <c r="D12" s="25">
        <f t="shared" ref="D12:O12" si="6">D9*D11</f>
        <v>1.2</v>
      </c>
      <c r="E12" s="26">
        <f t="shared" si="6"/>
        <v>30</v>
      </c>
      <c r="F12" s="25">
        <f t="shared" si="6"/>
        <v>30</v>
      </c>
      <c r="G12" s="27">
        <f t="shared" si="6"/>
        <v>30</v>
      </c>
      <c r="H12" s="25">
        <f t="shared" si="6"/>
        <v>0</v>
      </c>
      <c r="I12" s="26">
        <f t="shared" si="6"/>
        <v>0</v>
      </c>
      <c r="J12" s="25">
        <f t="shared" si="6"/>
        <v>0</v>
      </c>
      <c r="K12" s="27">
        <f t="shared" si="6"/>
        <v>0</v>
      </c>
      <c r="L12" s="25">
        <f t="shared" si="6"/>
        <v>0</v>
      </c>
      <c r="M12" s="26">
        <f t="shared" si="6"/>
        <v>0</v>
      </c>
      <c r="N12" s="25">
        <f t="shared" si="6"/>
        <v>0</v>
      </c>
      <c r="O12" s="28">
        <f t="shared" si="6"/>
        <v>0</v>
      </c>
      <c r="P12" s="29">
        <f>SUM(D12:O12)</f>
        <v>91.2</v>
      </c>
    </row>
    <row r="13" spans="2:17" ht="15" customHeight="1" x14ac:dyDescent="0.2">
      <c r="B13" s="1"/>
      <c r="C13" s="18" t="s">
        <v>34</v>
      </c>
      <c r="D13" s="59">
        <f t="shared" ref="D13:O13" si="7">IFERROR(D5/D12,)</f>
        <v>33.333333333333336</v>
      </c>
      <c r="E13" s="60">
        <f t="shared" si="7"/>
        <v>33.333333333333336</v>
      </c>
      <c r="F13" s="59">
        <f t="shared" si="7"/>
        <v>33.333333333333336</v>
      </c>
      <c r="G13" s="61">
        <f t="shared" si="7"/>
        <v>33.333333333333336</v>
      </c>
      <c r="H13" s="59">
        <f t="shared" si="7"/>
        <v>0</v>
      </c>
      <c r="I13" s="60">
        <f t="shared" si="7"/>
        <v>0</v>
      </c>
      <c r="J13" s="59">
        <f t="shared" si="7"/>
        <v>0</v>
      </c>
      <c r="K13" s="61">
        <f t="shared" si="7"/>
        <v>0</v>
      </c>
      <c r="L13" s="59">
        <f t="shared" si="7"/>
        <v>0</v>
      </c>
      <c r="M13" s="60">
        <f t="shared" si="7"/>
        <v>0</v>
      </c>
      <c r="N13" s="59">
        <f t="shared" si="7"/>
        <v>0</v>
      </c>
      <c r="O13" s="62">
        <f t="shared" si="7"/>
        <v>0</v>
      </c>
      <c r="P13" s="95">
        <f>IFERROR(P5/P12,0)</f>
        <v>33.333333333333336</v>
      </c>
    </row>
    <row r="14" spans="2:17" ht="17.25" customHeight="1" x14ac:dyDescent="0.3"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3"/>
    </row>
    <row r="15" spans="2:17" x14ac:dyDescent="0.2">
      <c r="B15" s="1" t="s">
        <v>3</v>
      </c>
      <c r="C15" s="18" t="s">
        <v>4</v>
      </c>
      <c r="D15" s="19">
        <f t="shared" ref="D15:O15" si="8">D12</f>
        <v>1.2</v>
      </c>
      <c r="E15" s="20">
        <f t="shared" si="8"/>
        <v>30</v>
      </c>
      <c r="F15" s="19">
        <f t="shared" si="8"/>
        <v>30</v>
      </c>
      <c r="G15" s="21">
        <f t="shared" si="8"/>
        <v>30</v>
      </c>
      <c r="H15" s="19">
        <f t="shared" si="8"/>
        <v>0</v>
      </c>
      <c r="I15" s="20">
        <f t="shared" si="8"/>
        <v>0</v>
      </c>
      <c r="J15" s="19">
        <f t="shared" si="8"/>
        <v>0</v>
      </c>
      <c r="K15" s="21">
        <f t="shared" si="8"/>
        <v>0</v>
      </c>
      <c r="L15" s="19">
        <f t="shared" si="8"/>
        <v>0</v>
      </c>
      <c r="M15" s="20">
        <f t="shared" si="8"/>
        <v>0</v>
      </c>
      <c r="N15" s="19">
        <f t="shared" si="8"/>
        <v>0</v>
      </c>
      <c r="O15" s="22">
        <f t="shared" si="8"/>
        <v>0</v>
      </c>
      <c r="P15" s="23">
        <f>SUM(D15:O15)</f>
        <v>91.2</v>
      </c>
    </row>
    <row r="16" spans="2:17" x14ac:dyDescent="0.2">
      <c r="B16" s="1"/>
      <c r="C16" s="24" t="s">
        <v>5</v>
      </c>
      <c r="D16" s="36"/>
      <c r="E16" s="26">
        <f t="shared" ref="E16:O16" si="9">E17*E18</f>
        <v>0.06</v>
      </c>
      <c r="F16" s="25">
        <f t="shared" si="9"/>
        <v>1.5570000000000002</v>
      </c>
      <c r="G16" s="27">
        <f t="shared" si="9"/>
        <v>2.9791500000000002</v>
      </c>
      <c r="H16" s="25">
        <f t="shared" si="9"/>
        <v>4.3301924999999999</v>
      </c>
      <c r="I16" s="26">
        <f t="shared" si="9"/>
        <v>4.1136828750000003</v>
      </c>
      <c r="J16" s="25">
        <f t="shared" si="9"/>
        <v>3.9079987312500002</v>
      </c>
      <c r="K16" s="27">
        <f t="shared" si="9"/>
        <v>3.7125987946875001</v>
      </c>
      <c r="L16" s="25">
        <f t="shared" si="9"/>
        <v>3.5269688549531253</v>
      </c>
      <c r="M16" s="26">
        <f t="shared" si="9"/>
        <v>3.350620412205469</v>
      </c>
      <c r="N16" s="25">
        <f t="shared" si="9"/>
        <v>3.1830893915951957</v>
      </c>
      <c r="O16" s="28">
        <f t="shared" si="9"/>
        <v>3.0239349220154357</v>
      </c>
      <c r="P16" s="29">
        <f>SUM(D16:O16)</f>
        <v>33.745236481706733</v>
      </c>
    </row>
    <row r="17" spans="2:17" x14ac:dyDescent="0.2">
      <c r="B17" s="1"/>
      <c r="C17" s="18" t="s">
        <v>6</v>
      </c>
      <c r="D17" s="105">
        <v>0.05</v>
      </c>
      <c r="E17" s="30">
        <f t="shared" ref="E17:O17" si="10">D17</f>
        <v>0.05</v>
      </c>
      <c r="F17" s="31">
        <f t="shared" si="10"/>
        <v>0.05</v>
      </c>
      <c r="G17" s="32">
        <f t="shared" si="10"/>
        <v>0.05</v>
      </c>
      <c r="H17" s="31">
        <f t="shared" si="10"/>
        <v>0.05</v>
      </c>
      <c r="I17" s="30">
        <f t="shared" si="10"/>
        <v>0.05</v>
      </c>
      <c r="J17" s="31">
        <f t="shared" si="10"/>
        <v>0.05</v>
      </c>
      <c r="K17" s="32">
        <f t="shared" si="10"/>
        <v>0.05</v>
      </c>
      <c r="L17" s="31">
        <f t="shared" si="10"/>
        <v>0.05</v>
      </c>
      <c r="M17" s="30">
        <f t="shared" si="10"/>
        <v>0.05</v>
      </c>
      <c r="N17" s="31">
        <f t="shared" si="10"/>
        <v>0.05</v>
      </c>
      <c r="O17" s="33">
        <f t="shared" si="10"/>
        <v>0.05</v>
      </c>
      <c r="P17" s="34">
        <f>SUM(D17:O17)</f>
        <v>0.6</v>
      </c>
      <c r="Q17" s="35"/>
    </row>
    <row r="18" spans="2:17" x14ac:dyDescent="0.2">
      <c r="B18" s="1"/>
      <c r="C18" s="24" t="s">
        <v>7</v>
      </c>
      <c r="D18" s="36">
        <v>0</v>
      </c>
      <c r="E18" s="37">
        <f t="shared" ref="E18:O18" si="11">D19</f>
        <v>1.2</v>
      </c>
      <c r="F18" s="36">
        <f t="shared" si="11"/>
        <v>31.14</v>
      </c>
      <c r="G18" s="38">
        <f t="shared" si="11"/>
        <v>59.582999999999998</v>
      </c>
      <c r="H18" s="36">
        <f t="shared" si="11"/>
        <v>86.603849999999994</v>
      </c>
      <c r="I18" s="37">
        <f t="shared" si="11"/>
        <v>82.273657499999999</v>
      </c>
      <c r="J18" s="36">
        <f t="shared" si="11"/>
        <v>78.159974625000004</v>
      </c>
      <c r="K18" s="38">
        <f t="shared" si="11"/>
        <v>74.25197589375</v>
      </c>
      <c r="L18" s="36">
        <f t="shared" si="11"/>
        <v>70.539377099062506</v>
      </c>
      <c r="M18" s="37">
        <f t="shared" si="11"/>
        <v>67.01240824410938</v>
      </c>
      <c r="N18" s="36">
        <f t="shared" si="11"/>
        <v>63.661787831903908</v>
      </c>
      <c r="O18" s="39">
        <f t="shared" si="11"/>
        <v>60.478698440308712</v>
      </c>
      <c r="P18" s="29">
        <f>D18</f>
        <v>0</v>
      </c>
    </row>
    <row r="19" spans="2:17" x14ac:dyDescent="0.2">
      <c r="B19" s="1"/>
      <c r="C19" s="18" t="s">
        <v>8</v>
      </c>
      <c r="D19" s="19">
        <f t="shared" ref="D19:O19" si="12">D18+D15-D16</f>
        <v>1.2</v>
      </c>
      <c r="E19" s="20">
        <f t="shared" si="12"/>
        <v>31.14</v>
      </c>
      <c r="F19" s="19">
        <f t="shared" si="12"/>
        <v>59.582999999999998</v>
      </c>
      <c r="G19" s="21">
        <f t="shared" si="12"/>
        <v>86.603849999999994</v>
      </c>
      <c r="H19" s="19">
        <f t="shared" si="12"/>
        <v>82.273657499999999</v>
      </c>
      <c r="I19" s="20">
        <f t="shared" si="12"/>
        <v>78.159974625000004</v>
      </c>
      <c r="J19" s="19">
        <f t="shared" si="12"/>
        <v>74.25197589375</v>
      </c>
      <c r="K19" s="21">
        <f t="shared" si="12"/>
        <v>70.539377099062506</v>
      </c>
      <c r="L19" s="19">
        <f t="shared" si="12"/>
        <v>67.01240824410938</v>
      </c>
      <c r="M19" s="20">
        <f t="shared" si="12"/>
        <v>63.661787831903908</v>
      </c>
      <c r="N19" s="19">
        <f t="shared" si="12"/>
        <v>60.478698440308712</v>
      </c>
      <c r="O19" s="22">
        <f t="shared" si="12"/>
        <v>57.454763518293277</v>
      </c>
      <c r="P19" s="23">
        <f>O19</f>
        <v>57.454763518293277</v>
      </c>
    </row>
    <row r="20" spans="2:17" x14ac:dyDescent="0.2">
      <c r="B20" s="1"/>
      <c r="C20" s="111" t="s">
        <v>9</v>
      </c>
      <c r="D20" s="25">
        <f>D19/2</f>
        <v>0.6</v>
      </c>
      <c r="E20" s="37">
        <f t="shared" ref="E20:O20" si="13">(D19-E16)+(E15/2)</f>
        <v>16.14</v>
      </c>
      <c r="F20" s="36">
        <f t="shared" si="13"/>
        <v>44.582999999999998</v>
      </c>
      <c r="G20" s="38">
        <f t="shared" si="13"/>
        <v>71.603849999999994</v>
      </c>
      <c r="H20" s="36">
        <f t="shared" si="13"/>
        <v>82.273657499999999</v>
      </c>
      <c r="I20" s="37">
        <f t="shared" si="13"/>
        <v>78.159974625000004</v>
      </c>
      <c r="J20" s="36">
        <f t="shared" si="13"/>
        <v>74.25197589375</v>
      </c>
      <c r="K20" s="38">
        <f t="shared" si="13"/>
        <v>70.539377099062506</v>
      </c>
      <c r="L20" s="36">
        <f t="shared" si="13"/>
        <v>67.01240824410938</v>
      </c>
      <c r="M20" s="37">
        <f t="shared" si="13"/>
        <v>63.661787831903908</v>
      </c>
      <c r="N20" s="36">
        <f t="shared" si="13"/>
        <v>60.478698440308712</v>
      </c>
      <c r="O20" s="39">
        <f t="shared" si="13"/>
        <v>57.454763518293277</v>
      </c>
      <c r="P20" s="29">
        <f>O20</f>
        <v>57.454763518293277</v>
      </c>
    </row>
    <row r="21" spans="2:17" x14ac:dyDescent="0.2">
      <c r="B21" s="1"/>
      <c r="C21" s="40" t="s">
        <v>10</v>
      </c>
      <c r="D21" s="19"/>
      <c r="E21" s="30">
        <f t="shared" ref="E21:O21" si="14">IFERROR(E20/D20-1,0)</f>
        <v>25.900000000000002</v>
      </c>
      <c r="F21" s="31">
        <f t="shared" si="14"/>
        <v>1.7622676579925649</v>
      </c>
      <c r="G21" s="32">
        <f t="shared" si="14"/>
        <v>0.6060796716237129</v>
      </c>
      <c r="H21" s="31">
        <f t="shared" si="14"/>
        <v>0.14901164532354061</v>
      </c>
      <c r="I21" s="30">
        <f t="shared" si="14"/>
        <v>-4.9999999999999933E-2</v>
      </c>
      <c r="J21" s="31">
        <f t="shared" si="14"/>
        <v>-5.0000000000000044E-2</v>
      </c>
      <c r="K21" s="32">
        <f t="shared" si="14"/>
        <v>-4.9999999999999933E-2</v>
      </c>
      <c r="L21" s="31">
        <f t="shared" si="14"/>
        <v>-5.0000000000000044E-2</v>
      </c>
      <c r="M21" s="30">
        <f t="shared" si="14"/>
        <v>-5.0000000000000044E-2</v>
      </c>
      <c r="N21" s="31">
        <f t="shared" si="14"/>
        <v>-5.0000000000000044E-2</v>
      </c>
      <c r="O21" s="33">
        <f t="shared" si="14"/>
        <v>-5.0000000000000044E-2</v>
      </c>
      <c r="P21" s="23"/>
    </row>
    <row r="22" spans="2:17" ht="17.25" customHeight="1" x14ac:dyDescent="0.3">
      <c r="B22" s="41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</row>
    <row r="23" spans="2:17" x14ac:dyDescent="0.2">
      <c r="B23" s="1" t="s">
        <v>11</v>
      </c>
      <c r="C23" s="18" t="s">
        <v>35</v>
      </c>
      <c r="D23" s="112">
        <v>2</v>
      </c>
      <c r="E23" s="45">
        <f t="shared" ref="E23:O23" si="15">D23</f>
        <v>2</v>
      </c>
      <c r="F23" s="44">
        <f t="shared" si="15"/>
        <v>2</v>
      </c>
      <c r="G23" s="46">
        <f t="shared" si="15"/>
        <v>2</v>
      </c>
      <c r="H23" s="44">
        <f t="shared" si="15"/>
        <v>2</v>
      </c>
      <c r="I23" s="45">
        <f t="shared" si="15"/>
        <v>2</v>
      </c>
      <c r="J23" s="44">
        <f t="shared" si="15"/>
        <v>2</v>
      </c>
      <c r="K23" s="46">
        <f t="shared" si="15"/>
        <v>2</v>
      </c>
      <c r="L23" s="44">
        <f t="shared" si="15"/>
        <v>2</v>
      </c>
      <c r="M23" s="45">
        <f t="shared" si="15"/>
        <v>2</v>
      </c>
      <c r="N23" s="44">
        <f t="shared" si="15"/>
        <v>2</v>
      </c>
      <c r="O23" s="47">
        <f t="shared" si="15"/>
        <v>2</v>
      </c>
      <c r="P23" s="113">
        <f>AVERAGE(D23:O23)</f>
        <v>2</v>
      </c>
    </row>
    <row r="24" spans="2:17" x14ac:dyDescent="0.2">
      <c r="B24" s="1"/>
      <c r="C24" s="24" t="s">
        <v>36</v>
      </c>
      <c r="D24" s="114">
        <v>2</v>
      </c>
      <c r="E24" s="115">
        <f t="shared" ref="E24:O24" si="16">D24</f>
        <v>2</v>
      </c>
      <c r="F24" s="116">
        <f t="shared" si="16"/>
        <v>2</v>
      </c>
      <c r="G24" s="117">
        <f t="shared" si="16"/>
        <v>2</v>
      </c>
      <c r="H24" s="116">
        <f t="shared" si="16"/>
        <v>2</v>
      </c>
      <c r="I24" s="115">
        <f t="shared" si="16"/>
        <v>2</v>
      </c>
      <c r="J24" s="116">
        <f t="shared" si="16"/>
        <v>2</v>
      </c>
      <c r="K24" s="117">
        <f t="shared" si="16"/>
        <v>2</v>
      </c>
      <c r="L24" s="116">
        <f t="shared" si="16"/>
        <v>2</v>
      </c>
      <c r="M24" s="115">
        <f t="shared" si="16"/>
        <v>2</v>
      </c>
      <c r="N24" s="116">
        <f t="shared" si="16"/>
        <v>2</v>
      </c>
      <c r="O24" s="118">
        <f t="shared" si="16"/>
        <v>2</v>
      </c>
      <c r="P24" s="29">
        <f>AVERAGE(D24:O24)</f>
        <v>2</v>
      </c>
    </row>
    <row r="25" spans="2:17" x14ac:dyDescent="0.2">
      <c r="B25" s="1"/>
      <c r="C25" s="74" t="s">
        <v>37</v>
      </c>
      <c r="D25" s="119">
        <f>D23*D24</f>
        <v>4</v>
      </c>
      <c r="E25" s="120">
        <f t="shared" ref="E25:O25" si="17">D25</f>
        <v>4</v>
      </c>
      <c r="F25" s="121">
        <f t="shared" si="17"/>
        <v>4</v>
      </c>
      <c r="G25" s="122">
        <f t="shared" si="17"/>
        <v>4</v>
      </c>
      <c r="H25" s="121">
        <f t="shared" si="17"/>
        <v>4</v>
      </c>
      <c r="I25" s="120">
        <f t="shared" si="17"/>
        <v>4</v>
      </c>
      <c r="J25" s="121">
        <f t="shared" si="17"/>
        <v>4</v>
      </c>
      <c r="K25" s="122">
        <f t="shared" si="17"/>
        <v>4</v>
      </c>
      <c r="L25" s="121">
        <f t="shared" si="17"/>
        <v>4</v>
      </c>
      <c r="M25" s="120">
        <f t="shared" si="17"/>
        <v>4</v>
      </c>
      <c r="N25" s="121">
        <f t="shared" si="17"/>
        <v>4</v>
      </c>
      <c r="O25" s="123">
        <f t="shared" si="17"/>
        <v>4</v>
      </c>
      <c r="P25" s="113">
        <f>AVERAGE(D25:O25)</f>
        <v>4</v>
      </c>
    </row>
    <row r="26" spans="2:17" x14ac:dyDescent="0.2">
      <c r="B26" s="1"/>
      <c r="C26" s="111" t="s">
        <v>13</v>
      </c>
      <c r="D26" s="97">
        <f t="shared" ref="D26:O26" si="18">D25*D20</f>
        <v>2.4</v>
      </c>
      <c r="E26" s="96">
        <f t="shared" si="18"/>
        <v>64.56</v>
      </c>
      <c r="F26" s="97">
        <f t="shared" si="18"/>
        <v>178.33199999999999</v>
      </c>
      <c r="G26" s="98">
        <f t="shared" si="18"/>
        <v>286.41539999999998</v>
      </c>
      <c r="H26" s="97">
        <f t="shared" si="18"/>
        <v>329.09463</v>
      </c>
      <c r="I26" s="96">
        <f t="shared" si="18"/>
        <v>312.63989850000002</v>
      </c>
      <c r="J26" s="97">
        <f t="shared" si="18"/>
        <v>297.007903575</v>
      </c>
      <c r="K26" s="98">
        <f t="shared" si="18"/>
        <v>282.15750839625002</v>
      </c>
      <c r="L26" s="97">
        <f t="shared" si="18"/>
        <v>268.04963297643752</v>
      </c>
      <c r="M26" s="96">
        <f t="shared" si="18"/>
        <v>254.64715132761563</v>
      </c>
      <c r="N26" s="97">
        <f t="shared" si="18"/>
        <v>241.91479376123485</v>
      </c>
      <c r="O26" s="99">
        <f t="shared" si="18"/>
        <v>229.81905407317311</v>
      </c>
      <c r="P26" s="100">
        <f>SUM(D26:O26)</f>
        <v>2747.0379726097112</v>
      </c>
    </row>
    <row r="27" spans="2:17" ht="17.25" customHeight="1" x14ac:dyDescent="0.3"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3"/>
    </row>
    <row r="28" spans="2:17" x14ac:dyDescent="0.2">
      <c r="B28" s="1" t="s">
        <v>17</v>
      </c>
      <c r="C28" s="18" t="s">
        <v>18</v>
      </c>
      <c r="D28" s="64">
        <f t="shared" ref="D28:P28" si="19">1/D17</f>
        <v>20</v>
      </c>
      <c r="E28" s="65">
        <f t="shared" si="19"/>
        <v>20</v>
      </c>
      <c r="F28" s="64">
        <f t="shared" si="19"/>
        <v>20</v>
      </c>
      <c r="G28" s="66">
        <f t="shared" si="19"/>
        <v>20</v>
      </c>
      <c r="H28" s="64">
        <f t="shared" si="19"/>
        <v>20</v>
      </c>
      <c r="I28" s="65">
        <f t="shared" si="19"/>
        <v>20</v>
      </c>
      <c r="J28" s="64">
        <f t="shared" si="19"/>
        <v>20</v>
      </c>
      <c r="K28" s="66">
        <f t="shared" si="19"/>
        <v>20</v>
      </c>
      <c r="L28" s="64">
        <f t="shared" si="19"/>
        <v>20</v>
      </c>
      <c r="M28" s="65">
        <f t="shared" si="19"/>
        <v>20</v>
      </c>
      <c r="N28" s="64">
        <f t="shared" si="19"/>
        <v>20</v>
      </c>
      <c r="O28" s="67">
        <f t="shared" si="19"/>
        <v>20</v>
      </c>
      <c r="P28" s="68">
        <f t="shared" si="19"/>
        <v>1.6666666666666667</v>
      </c>
    </row>
    <row r="29" spans="2:17" x14ac:dyDescent="0.2">
      <c r="B29" s="1"/>
      <c r="C29" s="24" t="s">
        <v>19</v>
      </c>
      <c r="D29" s="69">
        <f>D25</f>
        <v>4</v>
      </c>
      <c r="E29" s="70">
        <f t="shared" ref="E29:O29" si="20">D29</f>
        <v>4</v>
      </c>
      <c r="F29" s="69">
        <f t="shared" si="20"/>
        <v>4</v>
      </c>
      <c r="G29" s="71">
        <f t="shared" si="20"/>
        <v>4</v>
      </c>
      <c r="H29" s="69">
        <f t="shared" si="20"/>
        <v>4</v>
      </c>
      <c r="I29" s="70">
        <f t="shared" si="20"/>
        <v>4</v>
      </c>
      <c r="J29" s="69">
        <f t="shared" si="20"/>
        <v>4</v>
      </c>
      <c r="K29" s="71">
        <f t="shared" si="20"/>
        <v>4</v>
      </c>
      <c r="L29" s="69">
        <f t="shared" si="20"/>
        <v>4</v>
      </c>
      <c r="M29" s="70">
        <f t="shared" si="20"/>
        <v>4</v>
      </c>
      <c r="N29" s="69">
        <f t="shared" si="20"/>
        <v>4</v>
      </c>
      <c r="O29" s="72">
        <f t="shared" si="20"/>
        <v>4</v>
      </c>
      <c r="P29" s="73">
        <f>SUM(D29:O29)</f>
        <v>48</v>
      </c>
    </row>
    <row r="30" spans="2:17" x14ac:dyDescent="0.2">
      <c r="B30" s="1"/>
      <c r="C30" s="74" t="s">
        <v>20</v>
      </c>
      <c r="D30" s="75">
        <f t="shared" ref="D30:P30" si="21">D28*D29</f>
        <v>80</v>
      </c>
      <c r="E30" s="76">
        <f t="shared" si="21"/>
        <v>80</v>
      </c>
      <c r="F30" s="77">
        <f t="shared" si="21"/>
        <v>80</v>
      </c>
      <c r="G30" s="78">
        <f t="shared" si="21"/>
        <v>80</v>
      </c>
      <c r="H30" s="77">
        <f t="shared" si="21"/>
        <v>80</v>
      </c>
      <c r="I30" s="76">
        <f t="shared" si="21"/>
        <v>80</v>
      </c>
      <c r="J30" s="77">
        <f t="shared" si="21"/>
        <v>80</v>
      </c>
      <c r="K30" s="78">
        <f t="shared" si="21"/>
        <v>80</v>
      </c>
      <c r="L30" s="77">
        <f t="shared" si="21"/>
        <v>80</v>
      </c>
      <c r="M30" s="76">
        <f t="shared" si="21"/>
        <v>80</v>
      </c>
      <c r="N30" s="77">
        <f t="shared" si="21"/>
        <v>80</v>
      </c>
      <c r="O30" s="79">
        <f t="shared" si="21"/>
        <v>80</v>
      </c>
      <c r="P30" s="80">
        <f t="shared" si="21"/>
        <v>80</v>
      </c>
    </row>
    <row r="31" spans="2:17" x14ac:dyDescent="0.2">
      <c r="B31" s="1"/>
      <c r="C31" s="24" t="s">
        <v>21</v>
      </c>
      <c r="D31" s="81">
        <f t="shared" ref="D31:P31" si="22">D13</f>
        <v>33.333333333333336</v>
      </c>
      <c r="E31" s="82">
        <f t="shared" si="22"/>
        <v>33.333333333333336</v>
      </c>
      <c r="F31" s="81">
        <f t="shared" si="22"/>
        <v>33.333333333333336</v>
      </c>
      <c r="G31" s="83">
        <f t="shared" si="22"/>
        <v>33.333333333333336</v>
      </c>
      <c r="H31" s="81">
        <f t="shared" si="22"/>
        <v>0</v>
      </c>
      <c r="I31" s="82">
        <f t="shared" si="22"/>
        <v>0</v>
      </c>
      <c r="J31" s="81">
        <f t="shared" si="22"/>
        <v>0</v>
      </c>
      <c r="K31" s="83">
        <f t="shared" si="22"/>
        <v>0</v>
      </c>
      <c r="L31" s="81">
        <f t="shared" si="22"/>
        <v>0</v>
      </c>
      <c r="M31" s="82">
        <f t="shared" si="22"/>
        <v>0</v>
      </c>
      <c r="N31" s="81">
        <f t="shared" si="22"/>
        <v>0</v>
      </c>
      <c r="O31" s="84">
        <f t="shared" si="22"/>
        <v>0</v>
      </c>
      <c r="P31" s="85">
        <f t="shared" si="22"/>
        <v>33.333333333333336</v>
      </c>
    </row>
    <row r="32" spans="2:17" x14ac:dyDescent="0.2">
      <c r="B32" s="1"/>
      <c r="C32" s="74" t="s">
        <v>22</v>
      </c>
      <c r="D32" s="86">
        <f t="shared" ref="D32:P32" si="23">IF(D31&gt;0,(D30-D31)/D31,0)</f>
        <v>1.4</v>
      </c>
      <c r="E32" s="87">
        <f t="shared" si="23"/>
        <v>1.4</v>
      </c>
      <c r="F32" s="86">
        <f t="shared" si="23"/>
        <v>1.4</v>
      </c>
      <c r="G32" s="88">
        <f t="shared" si="23"/>
        <v>1.4</v>
      </c>
      <c r="H32" s="54">
        <f t="shared" si="23"/>
        <v>0</v>
      </c>
      <c r="I32" s="55">
        <f t="shared" si="23"/>
        <v>0</v>
      </c>
      <c r="J32" s="54">
        <f t="shared" si="23"/>
        <v>0</v>
      </c>
      <c r="K32" s="56">
        <f t="shared" si="23"/>
        <v>0</v>
      </c>
      <c r="L32" s="54">
        <f t="shared" si="23"/>
        <v>0</v>
      </c>
      <c r="M32" s="55">
        <f t="shared" si="23"/>
        <v>0</v>
      </c>
      <c r="N32" s="54">
        <f t="shared" si="23"/>
        <v>0</v>
      </c>
      <c r="O32" s="57">
        <f t="shared" si="23"/>
        <v>0</v>
      </c>
      <c r="P32" s="58">
        <f t="shared" si="23"/>
        <v>1.4</v>
      </c>
    </row>
    <row r="33" spans="2:16" x14ac:dyDescent="0.2">
      <c r="B33" s="1"/>
      <c r="C33" s="24" t="s">
        <v>23</v>
      </c>
      <c r="D33" s="89">
        <f t="shared" ref="D33:O33" si="24">IFERROR(D30/D31,0)</f>
        <v>2.4</v>
      </c>
      <c r="E33" s="90">
        <f t="shared" si="24"/>
        <v>2.4</v>
      </c>
      <c r="F33" s="89">
        <f t="shared" si="24"/>
        <v>2.4</v>
      </c>
      <c r="G33" s="91">
        <f t="shared" si="24"/>
        <v>2.4</v>
      </c>
      <c r="H33" s="89">
        <f t="shared" si="24"/>
        <v>0</v>
      </c>
      <c r="I33" s="90">
        <f t="shared" si="24"/>
        <v>0</v>
      </c>
      <c r="J33" s="89">
        <f t="shared" si="24"/>
        <v>0</v>
      </c>
      <c r="K33" s="91">
        <f t="shared" si="24"/>
        <v>0</v>
      </c>
      <c r="L33" s="89">
        <f t="shared" si="24"/>
        <v>0</v>
      </c>
      <c r="M33" s="90">
        <f t="shared" si="24"/>
        <v>0</v>
      </c>
      <c r="N33" s="89">
        <f t="shared" si="24"/>
        <v>0</v>
      </c>
      <c r="O33" s="92">
        <f t="shared" si="24"/>
        <v>0</v>
      </c>
      <c r="P33" s="93">
        <f>SUM(D33:O33)</f>
        <v>9.6</v>
      </c>
    </row>
    <row r="34" spans="2:16" ht="17.25" customHeight="1" x14ac:dyDescent="0.3"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3"/>
    </row>
  </sheetData>
  <mergeCells count="4">
    <mergeCell ref="B5:B13"/>
    <mergeCell ref="B15:B21"/>
    <mergeCell ref="B23:B26"/>
    <mergeCell ref="B28:B33"/>
  </mergeCells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4546A"/>
  </sheetPr>
  <dimension ref="B1:Q30"/>
  <sheetViews>
    <sheetView showGridLines="0" zoomScale="90" zoomScaleNormal="90" workbookViewId="0">
      <pane ySplit="4" topLeftCell="A5" activePane="bottomLeft" state="frozen"/>
      <selection pane="bottomLeft" activeCell="C2" sqref="C2"/>
    </sheetView>
  </sheetViews>
  <sheetFormatPr baseColWidth="10" defaultColWidth="10.75" defaultRowHeight="15" x14ac:dyDescent="0.2"/>
  <cols>
    <col min="1" max="1" width="3.25" style="4" customWidth="1"/>
    <col min="2" max="2" width="36.625" style="4" customWidth="1"/>
    <col min="3" max="3" width="25.375" style="4" customWidth="1"/>
    <col min="4" max="15" width="13.75" style="4" customWidth="1"/>
    <col min="16" max="16" width="11.125" style="4" customWidth="1"/>
    <col min="17" max="17" width="5.125" style="4" customWidth="1"/>
    <col min="18" max="16384" width="10.75" style="4"/>
  </cols>
  <sheetData>
    <row r="1" spans="2:17" ht="25.5" customHeight="1" x14ac:dyDescent="0.2">
      <c r="B1" s="5" t="s">
        <v>24</v>
      </c>
      <c r="C1" s="5"/>
      <c r="D1" s="5"/>
      <c r="E1" s="5"/>
    </row>
    <row r="2" spans="2:17" ht="43.5" customHeight="1" x14ac:dyDescent="0.5">
      <c r="B2" s="6" t="s">
        <v>1</v>
      </c>
      <c r="C2" s="7">
        <f ca="1">TODAY()</f>
        <v>46317</v>
      </c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7" ht="17.25" customHeight="1" x14ac:dyDescent="0.3">
      <c r="B3" s="9"/>
      <c r="C3" s="9"/>
      <c r="D3" s="9"/>
      <c r="E3" s="9"/>
      <c r="F3" s="9"/>
      <c r="G3" s="9"/>
      <c r="H3" s="9"/>
      <c r="I3" s="10"/>
      <c r="J3" s="9"/>
      <c r="K3" s="9"/>
      <c r="L3" s="9"/>
      <c r="M3" s="9"/>
      <c r="N3" s="9"/>
      <c r="O3" s="10"/>
      <c r="P3" s="9"/>
    </row>
    <row r="4" spans="2:17" s="11" customFormat="1" x14ac:dyDescent="0.25">
      <c r="B4" s="12"/>
      <c r="C4" s="12"/>
      <c r="D4" s="13">
        <f ca="1">C2</f>
        <v>46317</v>
      </c>
      <c r="E4" s="14">
        <f t="shared" ref="E4:O4" ca="1" si="0">DATE(YEAR(D4),MONTH(D4)+1,1)</f>
        <v>46327</v>
      </c>
      <c r="F4" s="13">
        <f t="shared" ca="1" si="0"/>
        <v>46357</v>
      </c>
      <c r="G4" s="15">
        <f t="shared" ca="1" si="0"/>
        <v>46388</v>
      </c>
      <c r="H4" s="13">
        <f t="shared" ca="1" si="0"/>
        <v>46419</v>
      </c>
      <c r="I4" s="14">
        <f t="shared" ca="1" si="0"/>
        <v>46447</v>
      </c>
      <c r="J4" s="13">
        <f t="shared" ca="1" si="0"/>
        <v>46478</v>
      </c>
      <c r="K4" s="15">
        <f t="shared" ca="1" si="0"/>
        <v>46508</v>
      </c>
      <c r="L4" s="13">
        <f t="shared" ca="1" si="0"/>
        <v>46539</v>
      </c>
      <c r="M4" s="14">
        <f t="shared" ca="1" si="0"/>
        <v>46569</v>
      </c>
      <c r="N4" s="13">
        <f t="shared" ca="1" si="0"/>
        <v>46600</v>
      </c>
      <c r="O4" s="16">
        <f t="shared" ca="1" si="0"/>
        <v>46631</v>
      </c>
      <c r="P4" s="17" t="s">
        <v>2</v>
      </c>
    </row>
    <row r="5" spans="2:17" x14ac:dyDescent="0.2">
      <c r="B5" s="1" t="s">
        <v>46</v>
      </c>
      <c r="C5" s="18" t="s">
        <v>26</v>
      </c>
      <c r="D5" s="94">
        <v>0</v>
      </c>
      <c r="E5" s="94">
        <v>0</v>
      </c>
      <c r="F5" s="94">
        <v>0</v>
      </c>
      <c r="G5" s="94">
        <v>0</v>
      </c>
      <c r="H5" s="94">
        <v>0</v>
      </c>
      <c r="I5" s="94">
        <v>0</v>
      </c>
      <c r="J5" s="94">
        <v>0</v>
      </c>
      <c r="K5" s="94">
        <v>0</v>
      </c>
      <c r="L5" s="94">
        <v>0</v>
      </c>
      <c r="M5" s="94">
        <v>0</v>
      </c>
      <c r="N5" s="94">
        <v>0</v>
      </c>
      <c r="O5" s="94">
        <v>0</v>
      </c>
      <c r="P5" s="95">
        <f>SUM(D5:O5)</f>
        <v>0</v>
      </c>
    </row>
    <row r="6" spans="2:17" ht="15" customHeight="1" x14ac:dyDescent="0.2">
      <c r="B6" s="1"/>
      <c r="C6" s="24" t="s">
        <v>47</v>
      </c>
      <c r="D6" s="114">
        <v>1000</v>
      </c>
      <c r="E6" s="114">
        <f t="shared" ref="E6:O6" si="1">D6+1000</f>
        <v>2000</v>
      </c>
      <c r="F6" s="114">
        <f t="shared" si="1"/>
        <v>3000</v>
      </c>
      <c r="G6" s="114">
        <f t="shared" si="1"/>
        <v>4000</v>
      </c>
      <c r="H6" s="114">
        <f t="shared" si="1"/>
        <v>5000</v>
      </c>
      <c r="I6" s="114">
        <f t="shared" si="1"/>
        <v>6000</v>
      </c>
      <c r="J6" s="114">
        <f t="shared" si="1"/>
        <v>7000</v>
      </c>
      <c r="K6" s="114">
        <f t="shared" si="1"/>
        <v>8000</v>
      </c>
      <c r="L6" s="114">
        <f t="shared" si="1"/>
        <v>9000</v>
      </c>
      <c r="M6" s="114">
        <f t="shared" si="1"/>
        <v>10000</v>
      </c>
      <c r="N6" s="114">
        <f t="shared" si="1"/>
        <v>11000</v>
      </c>
      <c r="O6" s="114">
        <f t="shared" si="1"/>
        <v>12000</v>
      </c>
      <c r="P6" s="100">
        <f>SUM(E6:O6)</f>
        <v>77000</v>
      </c>
    </row>
    <row r="7" spans="2:17" ht="15" customHeight="1" x14ac:dyDescent="0.2">
      <c r="B7" s="1"/>
      <c r="C7" s="18" t="s">
        <v>32</v>
      </c>
      <c r="D7" s="105">
        <v>0.03</v>
      </c>
      <c r="E7" s="30">
        <f t="shared" ref="E7:O7" si="2">D7</f>
        <v>0.03</v>
      </c>
      <c r="F7" s="31">
        <f t="shared" si="2"/>
        <v>0.03</v>
      </c>
      <c r="G7" s="32">
        <f t="shared" si="2"/>
        <v>0.03</v>
      </c>
      <c r="H7" s="31">
        <f t="shared" si="2"/>
        <v>0.03</v>
      </c>
      <c r="I7" s="30">
        <f t="shared" si="2"/>
        <v>0.03</v>
      </c>
      <c r="J7" s="31">
        <f t="shared" si="2"/>
        <v>0.03</v>
      </c>
      <c r="K7" s="32">
        <f t="shared" si="2"/>
        <v>0.03</v>
      </c>
      <c r="L7" s="31">
        <f t="shared" si="2"/>
        <v>0.03</v>
      </c>
      <c r="M7" s="30">
        <f t="shared" si="2"/>
        <v>0.03</v>
      </c>
      <c r="N7" s="31">
        <f t="shared" si="2"/>
        <v>0.03</v>
      </c>
      <c r="O7" s="33">
        <f t="shared" si="2"/>
        <v>0.03</v>
      </c>
      <c r="P7" s="34">
        <f>AVERAGE(D7:O7)</f>
        <v>3.0000000000000009E-2</v>
      </c>
    </row>
    <row r="8" spans="2:17" ht="15" customHeight="1" x14ac:dyDescent="0.2">
      <c r="B8" s="1"/>
      <c r="C8" s="24" t="s">
        <v>33</v>
      </c>
      <c r="D8" s="25">
        <f t="shared" ref="D8:O8" si="3">D7*D6</f>
        <v>30</v>
      </c>
      <c r="E8" s="26">
        <f t="shared" si="3"/>
        <v>60</v>
      </c>
      <c r="F8" s="25">
        <f t="shared" si="3"/>
        <v>90</v>
      </c>
      <c r="G8" s="27">
        <f t="shared" si="3"/>
        <v>120</v>
      </c>
      <c r="H8" s="25">
        <f t="shared" si="3"/>
        <v>150</v>
      </c>
      <c r="I8" s="26">
        <f t="shared" si="3"/>
        <v>180</v>
      </c>
      <c r="J8" s="25">
        <f t="shared" si="3"/>
        <v>210</v>
      </c>
      <c r="K8" s="27">
        <f t="shared" si="3"/>
        <v>240</v>
      </c>
      <c r="L8" s="25">
        <f t="shared" si="3"/>
        <v>270</v>
      </c>
      <c r="M8" s="26">
        <f t="shared" si="3"/>
        <v>300</v>
      </c>
      <c r="N8" s="25">
        <f t="shared" si="3"/>
        <v>330</v>
      </c>
      <c r="O8" s="28">
        <f t="shared" si="3"/>
        <v>360</v>
      </c>
      <c r="P8" s="29">
        <f>SUM(D8:O8)</f>
        <v>2340</v>
      </c>
    </row>
    <row r="9" spans="2:17" ht="15" customHeight="1" x14ac:dyDescent="0.2">
      <c r="B9" s="1"/>
      <c r="C9" s="18" t="s">
        <v>34</v>
      </c>
      <c r="D9" s="59">
        <f t="shared" ref="D9:O9" si="4">IFERROR(D5/D8,)</f>
        <v>0</v>
      </c>
      <c r="E9" s="60">
        <f t="shared" si="4"/>
        <v>0</v>
      </c>
      <c r="F9" s="59">
        <f t="shared" si="4"/>
        <v>0</v>
      </c>
      <c r="G9" s="61">
        <f t="shared" si="4"/>
        <v>0</v>
      </c>
      <c r="H9" s="59">
        <f t="shared" si="4"/>
        <v>0</v>
      </c>
      <c r="I9" s="60">
        <f t="shared" si="4"/>
        <v>0</v>
      </c>
      <c r="J9" s="59">
        <f t="shared" si="4"/>
        <v>0</v>
      </c>
      <c r="K9" s="61">
        <f t="shared" si="4"/>
        <v>0</v>
      </c>
      <c r="L9" s="59">
        <f t="shared" si="4"/>
        <v>0</v>
      </c>
      <c r="M9" s="60">
        <f t="shared" si="4"/>
        <v>0</v>
      </c>
      <c r="N9" s="59">
        <f t="shared" si="4"/>
        <v>0</v>
      </c>
      <c r="O9" s="62">
        <f t="shared" si="4"/>
        <v>0</v>
      </c>
      <c r="P9" s="95">
        <f>IFERROR(P5/P8,0)</f>
        <v>0</v>
      </c>
    </row>
    <row r="10" spans="2:17" ht="17.25" customHeight="1" x14ac:dyDescent="0.3"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3"/>
    </row>
    <row r="11" spans="2:17" x14ac:dyDescent="0.2">
      <c r="B11" s="1" t="s">
        <v>3</v>
      </c>
      <c r="C11" s="18" t="s">
        <v>4</v>
      </c>
      <c r="D11" s="19">
        <f t="shared" ref="D11:O11" si="5">D8</f>
        <v>30</v>
      </c>
      <c r="E11" s="20">
        <f t="shared" si="5"/>
        <v>60</v>
      </c>
      <c r="F11" s="19">
        <f t="shared" si="5"/>
        <v>90</v>
      </c>
      <c r="G11" s="21">
        <f t="shared" si="5"/>
        <v>120</v>
      </c>
      <c r="H11" s="19">
        <f t="shared" si="5"/>
        <v>150</v>
      </c>
      <c r="I11" s="20">
        <f t="shared" si="5"/>
        <v>180</v>
      </c>
      <c r="J11" s="19">
        <f t="shared" si="5"/>
        <v>210</v>
      </c>
      <c r="K11" s="21">
        <f t="shared" si="5"/>
        <v>240</v>
      </c>
      <c r="L11" s="19">
        <f t="shared" si="5"/>
        <v>270</v>
      </c>
      <c r="M11" s="20">
        <f t="shared" si="5"/>
        <v>300</v>
      </c>
      <c r="N11" s="19">
        <f t="shared" si="5"/>
        <v>330</v>
      </c>
      <c r="O11" s="22">
        <f t="shared" si="5"/>
        <v>360</v>
      </c>
      <c r="P11" s="23">
        <f>SUM(D11:O11)</f>
        <v>2340</v>
      </c>
    </row>
    <row r="12" spans="2:17" x14ac:dyDescent="0.2">
      <c r="B12" s="1"/>
      <c r="C12" s="24" t="s">
        <v>5</v>
      </c>
      <c r="D12" s="36"/>
      <c r="E12" s="26">
        <f t="shared" ref="E12:O12" si="6">E13*E14</f>
        <v>1.5</v>
      </c>
      <c r="F12" s="25">
        <f t="shared" si="6"/>
        <v>4.4249999999999998</v>
      </c>
      <c r="G12" s="27">
        <f t="shared" si="6"/>
        <v>8.7037499999999994</v>
      </c>
      <c r="H12" s="25">
        <f t="shared" si="6"/>
        <v>14.2685625</v>
      </c>
      <c r="I12" s="26">
        <f t="shared" si="6"/>
        <v>21.055134375000002</v>
      </c>
      <c r="J12" s="25">
        <f t="shared" si="6"/>
        <v>29.002377656250005</v>
      </c>
      <c r="K12" s="27">
        <f t="shared" si="6"/>
        <v>38.052258773437501</v>
      </c>
      <c r="L12" s="25">
        <f t="shared" si="6"/>
        <v>48.149645834765629</v>
      </c>
      <c r="M12" s="26">
        <f t="shared" si="6"/>
        <v>59.242163543027345</v>
      </c>
      <c r="N12" s="25">
        <f t="shared" si="6"/>
        <v>71.280055365875981</v>
      </c>
      <c r="O12" s="28">
        <f t="shared" si="6"/>
        <v>84.216052597582177</v>
      </c>
      <c r="P12" s="29">
        <f>SUM(D12:O12)</f>
        <v>379.89500064593864</v>
      </c>
    </row>
    <row r="13" spans="2:17" x14ac:dyDescent="0.2">
      <c r="B13" s="1"/>
      <c r="C13" s="18" t="s">
        <v>6</v>
      </c>
      <c r="D13" s="105">
        <v>0.05</v>
      </c>
      <c r="E13" s="30">
        <f t="shared" ref="E13:O13" si="7">D13</f>
        <v>0.05</v>
      </c>
      <c r="F13" s="31">
        <f t="shared" si="7"/>
        <v>0.05</v>
      </c>
      <c r="G13" s="32">
        <f t="shared" si="7"/>
        <v>0.05</v>
      </c>
      <c r="H13" s="31">
        <f t="shared" si="7"/>
        <v>0.05</v>
      </c>
      <c r="I13" s="30">
        <f t="shared" si="7"/>
        <v>0.05</v>
      </c>
      <c r="J13" s="31">
        <f t="shared" si="7"/>
        <v>0.05</v>
      </c>
      <c r="K13" s="32">
        <f t="shared" si="7"/>
        <v>0.05</v>
      </c>
      <c r="L13" s="31">
        <f t="shared" si="7"/>
        <v>0.05</v>
      </c>
      <c r="M13" s="30">
        <f t="shared" si="7"/>
        <v>0.05</v>
      </c>
      <c r="N13" s="31">
        <f t="shared" si="7"/>
        <v>0.05</v>
      </c>
      <c r="O13" s="33">
        <f t="shared" si="7"/>
        <v>0.05</v>
      </c>
      <c r="P13" s="34">
        <f>SUM(D13:O13)</f>
        <v>0.6</v>
      </c>
      <c r="Q13" s="35"/>
    </row>
    <row r="14" spans="2:17" x14ac:dyDescent="0.2">
      <c r="B14" s="1"/>
      <c r="C14" s="24" t="s">
        <v>7</v>
      </c>
      <c r="D14" s="36">
        <v>0</v>
      </c>
      <c r="E14" s="37">
        <f t="shared" ref="E14:O14" si="8">D15</f>
        <v>30</v>
      </c>
      <c r="F14" s="36">
        <f t="shared" si="8"/>
        <v>88.5</v>
      </c>
      <c r="G14" s="38">
        <f t="shared" si="8"/>
        <v>174.07499999999999</v>
      </c>
      <c r="H14" s="36">
        <f t="shared" si="8"/>
        <v>285.37124999999997</v>
      </c>
      <c r="I14" s="37">
        <f t="shared" si="8"/>
        <v>421.1026875</v>
      </c>
      <c r="J14" s="36">
        <f t="shared" si="8"/>
        <v>580.04755312500004</v>
      </c>
      <c r="K14" s="38">
        <f t="shared" si="8"/>
        <v>761.04517546875002</v>
      </c>
      <c r="L14" s="36">
        <f t="shared" si="8"/>
        <v>962.99291669531249</v>
      </c>
      <c r="M14" s="37">
        <f t="shared" si="8"/>
        <v>1184.8432708605469</v>
      </c>
      <c r="N14" s="36">
        <f t="shared" si="8"/>
        <v>1425.6011073175196</v>
      </c>
      <c r="O14" s="39">
        <f t="shared" si="8"/>
        <v>1684.3210519516435</v>
      </c>
      <c r="P14" s="29">
        <f>D14</f>
        <v>0</v>
      </c>
    </row>
    <row r="15" spans="2:17" x14ac:dyDescent="0.2">
      <c r="B15" s="1"/>
      <c r="C15" s="18" t="s">
        <v>8</v>
      </c>
      <c r="D15" s="19">
        <f t="shared" ref="D15:O15" si="9">D14+D11-D12</f>
        <v>30</v>
      </c>
      <c r="E15" s="20">
        <f t="shared" si="9"/>
        <v>88.5</v>
      </c>
      <c r="F15" s="19">
        <f t="shared" si="9"/>
        <v>174.07499999999999</v>
      </c>
      <c r="G15" s="21">
        <f t="shared" si="9"/>
        <v>285.37124999999997</v>
      </c>
      <c r="H15" s="19">
        <f t="shared" si="9"/>
        <v>421.1026875</v>
      </c>
      <c r="I15" s="20">
        <f t="shared" si="9"/>
        <v>580.04755312500004</v>
      </c>
      <c r="J15" s="19">
        <f t="shared" si="9"/>
        <v>761.04517546875002</v>
      </c>
      <c r="K15" s="21">
        <f t="shared" si="9"/>
        <v>962.99291669531249</v>
      </c>
      <c r="L15" s="19">
        <f t="shared" si="9"/>
        <v>1184.8432708605469</v>
      </c>
      <c r="M15" s="20">
        <f t="shared" si="9"/>
        <v>1425.6011073175196</v>
      </c>
      <c r="N15" s="19">
        <f t="shared" si="9"/>
        <v>1684.3210519516435</v>
      </c>
      <c r="O15" s="22">
        <f t="shared" si="9"/>
        <v>1960.1049993540614</v>
      </c>
      <c r="P15" s="23">
        <f>O15</f>
        <v>1960.1049993540614</v>
      </c>
    </row>
    <row r="16" spans="2:17" x14ac:dyDescent="0.2">
      <c r="B16" s="1"/>
      <c r="C16" s="111" t="s">
        <v>9</v>
      </c>
      <c r="D16" s="25">
        <f>D15/2</f>
        <v>15</v>
      </c>
      <c r="E16" s="37">
        <f t="shared" ref="E16:O16" si="10">(D15-E12)+(E11/2)</f>
        <v>58.5</v>
      </c>
      <c r="F16" s="36">
        <f t="shared" si="10"/>
        <v>129.07499999999999</v>
      </c>
      <c r="G16" s="38">
        <f t="shared" si="10"/>
        <v>225.37124999999997</v>
      </c>
      <c r="H16" s="36">
        <f t="shared" si="10"/>
        <v>346.1026875</v>
      </c>
      <c r="I16" s="37">
        <f t="shared" si="10"/>
        <v>490.04755312499998</v>
      </c>
      <c r="J16" s="36">
        <f t="shared" si="10"/>
        <v>656.04517546875002</v>
      </c>
      <c r="K16" s="38">
        <f t="shared" si="10"/>
        <v>842.99291669531249</v>
      </c>
      <c r="L16" s="36">
        <f t="shared" si="10"/>
        <v>1049.8432708605469</v>
      </c>
      <c r="M16" s="37">
        <f t="shared" si="10"/>
        <v>1275.6011073175196</v>
      </c>
      <c r="N16" s="36">
        <f t="shared" si="10"/>
        <v>1519.3210519516435</v>
      </c>
      <c r="O16" s="39">
        <f t="shared" si="10"/>
        <v>1780.1049993540614</v>
      </c>
      <c r="P16" s="29">
        <f>O16</f>
        <v>1780.1049993540614</v>
      </c>
    </row>
    <row r="17" spans="2:17" x14ac:dyDescent="0.2">
      <c r="B17" s="1"/>
      <c r="C17" s="40" t="s">
        <v>10</v>
      </c>
      <c r="D17" s="19"/>
      <c r="E17" s="30">
        <f t="shared" ref="E17:O17" si="11">IFERROR(E16/D16-1,0)</f>
        <v>2.9</v>
      </c>
      <c r="F17" s="31">
        <f t="shared" si="11"/>
        <v>1.2064102564102561</v>
      </c>
      <c r="G17" s="32">
        <f t="shared" si="11"/>
        <v>0.74604880883207425</v>
      </c>
      <c r="H17" s="31">
        <f t="shared" si="11"/>
        <v>0.53570026123562808</v>
      </c>
      <c r="I17" s="30">
        <f t="shared" si="11"/>
        <v>0.41590218979446658</v>
      </c>
      <c r="J17" s="31">
        <f t="shared" si="11"/>
        <v>0.33873778429296197</v>
      </c>
      <c r="K17" s="32">
        <f t="shared" si="11"/>
        <v>0.28496168894617147</v>
      </c>
      <c r="L17" s="31">
        <f t="shared" si="11"/>
        <v>0.24537614737752</v>
      </c>
      <c r="M17" s="30">
        <f t="shared" si="11"/>
        <v>0.21503956135464009</v>
      </c>
      <c r="N17" s="31">
        <f t="shared" si="11"/>
        <v>0.19106281990194107</v>
      </c>
      <c r="O17" s="33">
        <f t="shared" si="11"/>
        <v>0.17164505623576254</v>
      </c>
      <c r="P17" s="23"/>
    </row>
    <row r="18" spans="2:17" ht="17.25" customHeight="1" x14ac:dyDescent="0.3">
      <c r="B18" s="41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3"/>
    </row>
    <row r="19" spans="2:17" x14ac:dyDescent="0.2">
      <c r="B19" s="1" t="s">
        <v>11</v>
      </c>
      <c r="C19" s="18" t="s">
        <v>35</v>
      </c>
      <c r="D19" s="112">
        <v>2</v>
      </c>
      <c r="E19" s="45">
        <f t="shared" ref="E19:O19" si="12">D19</f>
        <v>2</v>
      </c>
      <c r="F19" s="44">
        <f t="shared" si="12"/>
        <v>2</v>
      </c>
      <c r="G19" s="46">
        <f t="shared" si="12"/>
        <v>2</v>
      </c>
      <c r="H19" s="44">
        <f t="shared" si="12"/>
        <v>2</v>
      </c>
      <c r="I19" s="45">
        <f t="shared" si="12"/>
        <v>2</v>
      </c>
      <c r="J19" s="44">
        <f t="shared" si="12"/>
        <v>2</v>
      </c>
      <c r="K19" s="46">
        <f t="shared" si="12"/>
        <v>2</v>
      </c>
      <c r="L19" s="44">
        <f t="shared" si="12"/>
        <v>2</v>
      </c>
      <c r="M19" s="45">
        <f t="shared" si="12"/>
        <v>2</v>
      </c>
      <c r="N19" s="44">
        <f t="shared" si="12"/>
        <v>2</v>
      </c>
      <c r="O19" s="47">
        <f t="shared" si="12"/>
        <v>2</v>
      </c>
      <c r="P19" s="113">
        <f>AVERAGE(D19:O19)</f>
        <v>2</v>
      </c>
    </row>
    <row r="20" spans="2:17" x14ac:dyDescent="0.2">
      <c r="B20" s="1"/>
      <c r="C20" s="24" t="s">
        <v>36</v>
      </c>
      <c r="D20" s="114">
        <v>2</v>
      </c>
      <c r="E20" s="115">
        <f t="shared" ref="E20:O20" si="13">D20</f>
        <v>2</v>
      </c>
      <c r="F20" s="116">
        <f t="shared" si="13"/>
        <v>2</v>
      </c>
      <c r="G20" s="117">
        <f t="shared" si="13"/>
        <v>2</v>
      </c>
      <c r="H20" s="116">
        <f t="shared" si="13"/>
        <v>2</v>
      </c>
      <c r="I20" s="115">
        <f t="shared" si="13"/>
        <v>2</v>
      </c>
      <c r="J20" s="116">
        <f t="shared" si="13"/>
        <v>2</v>
      </c>
      <c r="K20" s="117">
        <f t="shared" si="13"/>
        <v>2</v>
      </c>
      <c r="L20" s="116">
        <f t="shared" si="13"/>
        <v>2</v>
      </c>
      <c r="M20" s="115">
        <f t="shared" si="13"/>
        <v>2</v>
      </c>
      <c r="N20" s="116">
        <f t="shared" si="13"/>
        <v>2</v>
      </c>
      <c r="O20" s="118">
        <f t="shared" si="13"/>
        <v>2</v>
      </c>
      <c r="P20" s="29">
        <f>AVERAGE(D20:O20)</f>
        <v>2</v>
      </c>
    </row>
    <row r="21" spans="2:17" x14ac:dyDescent="0.2">
      <c r="B21" s="1"/>
      <c r="C21" s="74" t="s">
        <v>37</v>
      </c>
      <c r="D21" s="119">
        <f>D19*D20</f>
        <v>4</v>
      </c>
      <c r="E21" s="120">
        <f t="shared" ref="E21:O21" si="14">D21</f>
        <v>4</v>
      </c>
      <c r="F21" s="121">
        <f t="shared" si="14"/>
        <v>4</v>
      </c>
      <c r="G21" s="122">
        <f t="shared" si="14"/>
        <v>4</v>
      </c>
      <c r="H21" s="121">
        <f t="shared" si="14"/>
        <v>4</v>
      </c>
      <c r="I21" s="120">
        <f t="shared" si="14"/>
        <v>4</v>
      </c>
      <c r="J21" s="121">
        <f t="shared" si="14"/>
        <v>4</v>
      </c>
      <c r="K21" s="122">
        <f t="shared" si="14"/>
        <v>4</v>
      </c>
      <c r="L21" s="121">
        <f t="shared" si="14"/>
        <v>4</v>
      </c>
      <c r="M21" s="120">
        <f t="shared" si="14"/>
        <v>4</v>
      </c>
      <c r="N21" s="121">
        <f t="shared" si="14"/>
        <v>4</v>
      </c>
      <c r="O21" s="123">
        <f t="shared" si="14"/>
        <v>4</v>
      </c>
      <c r="P21" s="113">
        <f>AVERAGE(D21:O21)</f>
        <v>4</v>
      </c>
    </row>
    <row r="22" spans="2:17" x14ac:dyDescent="0.2">
      <c r="B22" s="1"/>
      <c r="C22" s="111" t="s">
        <v>13</v>
      </c>
      <c r="D22" s="97">
        <f t="shared" ref="D22:O22" si="15">D21*D16</f>
        <v>60</v>
      </c>
      <c r="E22" s="96">
        <f t="shared" si="15"/>
        <v>234</v>
      </c>
      <c r="F22" s="97">
        <f t="shared" si="15"/>
        <v>516.29999999999995</v>
      </c>
      <c r="G22" s="98">
        <f t="shared" si="15"/>
        <v>901.4849999999999</v>
      </c>
      <c r="H22" s="97">
        <f t="shared" si="15"/>
        <v>1384.41075</v>
      </c>
      <c r="I22" s="96">
        <f t="shared" si="15"/>
        <v>1960.1902124999999</v>
      </c>
      <c r="J22" s="97">
        <f t="shared" si="15"/>
        <v>2624.1807018750001</v>
      </c>
      <c r="K22" s="98">
        <f t="shared" si="15"/>
        <v>3371.97166678125</v>
      </c>
      <c r="L22" s="97">
        <f t="shared" si="15"/>
        <v>4199.3730834421876</v>
      </c>
      <c r="M22" s="96">
        <f t="shared" si="15"/>
        <v>5102.4044292700783</v>
      </c>
      <c r="N22" s="97">
        <f t="shared" si="15"/>
        <v>6077.2842078065742</v>
      </c>
      <c r="O22" s="99">
        <f t="shared" si="15"/>
        <v>7120.4199974162457</v>
      </c>
      <c r="P22" s="100">
        <f>SUM(D22:O22)</f>
        <v>33552.020049091334</v>
      </c>
    </row>
    <row r="23" spans="2:17" ht="17.25" customHeight="1" x14ac:dyDescent="0.3"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3"/>
    </row>
    <row r="24" spans="2:17" x14ac:dyDescent="0.2">
      <c r="B24" s="1" t="s">
        <v>17</v>
      </c>
      <c r="C24" s="18" t="s">
        <v>18</v>
      </c>
      <c r="D24" s="64">
        <f t="shared" ref="D24:P24" si="16">1/D13</f>
        <v>20</v>
      </c>
      <c r="E24" s="65">
        <f t="shared" si="16"/>
        <v>20</v>
      </c>
      <c r="F24" s="64">
        <f t="shared" si="16"/>
        <v>20</v>
      </c>
      <c r="G24" s="66">
        <f t="shared" si="16"/>
        <v>20</v>
      </c>
      <c r="H24" s="64">
        <f t="shared" si="16"/>
        <v>20</v>
      </c>
      <c r="I24" s="65">
        <f t="shared" si="16"/>
        <v>20</v>
      </c>
      <c r="J24" s="64">
        <f t="shared" si="16"/>
        <v>20</v>
      </c>
      <c r="K24" s="66">
        <f t="shared" si="16"/>
        <v>20</v>
      </c>
      <c r="L24" s="64">
        <f t="shared" si="16"/>
        <v>20</v>
      </c>
      <c r="M24" s="65">
        <f t="shared" si="16"/>
        <v>20</v>
      </c>
      <c r="N24" s="64">
        <f t="shared" si="16"/>
        <v>20</v>
      </c>
      <c r="O24" s="67">
        <f t="shared" si="16"/>
        <v>20</v>
      </c>
      <c r="P24" s="68">
        <f t="shared" si="16"/>
        <v>1.6666666666666667</v>
      </c>
      <c r="Q24" s="4">
        <f>20/12</f>
        <v>1.6666666666666667</v>
      </c>
    </row>
    <row r="25" spans="2:17" x14ac:dyDescent="0.2">
      <c r="B25" s="1"/>
      <c r="C25" s="24" t="s">
        <v>19</v>
      </c>
      <c r="D25" s="69">
        <f>D21</f>
        <v>4</v>
      </c>
      <c r="E25" s="70">
        <f t="shared" ref="E25:O25" si="17">D25</f>
        <v>4</v>
      </c>
      <c r="F25" s="69">
        <f t="shared" si="17"/>
        <v>4</v>
      </c>
      <c r="G25" s="71">
        <f t="shared" si="17"/>
        <v>4</v>
      </c>
      <c r="H25" s="69">
        <f t="shared" si="17"/>
        <v>4</v>
      </c>
      <c r="I25" s="70">
        <f t="shared" si="17"/>
        <v>4</v>
      </c>
      <c r="J25" s="69">
        <f t="shared" si="17"/>
        <v>4</v>
      </c>
      <c r="K25" s="71">
        <f t="shared" si="17"/>
        <v>4</v>
      </c>
      <c r="L25" s="69">
        <f t="shared" si="17"/>
        <v>4</v>
      </c>
      <c r="M25" s="70">
        <f t="shared" si="17"/>
        <v>4</v>
      </c>
      <c r="N25" s="69">
        <f t="shared" si="17"/>
        <v>4</v>
      </c>
      <c r="O25" s="72">
        <f t="shared" si="17"/>
        <v>4</v>
      </c>
      <c r="P25" s="73">
        <f>SUM(D25:O25)</f>
        <v>48</v>
      </c>
    </row>
    <row r="26" spans="2:17" x14ac:dyDescent="0.2">
      <c r="B26" s="1"/>
      <c r="C26" s="74" t="s">
        <v>20</v>
      </c>
      <c r="D26" s="75">
        <f t="shared" ref="D26:P26" si="18">D24*D25</f>
        <v>80</v>
      </c>
      <c r="E26" s="76">
        <f t="shared" si="18"/>
        <v>80</v>
      </c>
      <c r="F26" s="77">
        <f t="shared" si="18"/>
        <v>80</v>
      </c>
      <c r="G26" s="78">
        <f t="shared" si="18"/>
        <v>80</v>
      </c>
      <c r="H26" s="77">
        <f t="shared" si="18"/>
        <v>80</v>
      </c>
      <c r="I26" s="76">
        <f t="shared" si="18"/>
        <v>80</v>
      </c>
      <c r="J26" s="77">
        <f t="shared" si="18"/>
        <v>80</v>
      </c>
      <c r="K26" s="78">
        <f t="shared" si="18"/>
        <v>80</v>
      </c>
      <c r="L26" s="77">
        <f t="shared" si="18"/>
        <v>80</v>
      </c>
      <c r="M26" s="76">
        <f t="shared" si="18"/>
        <v>80</v>
      </c>
      <c r="N26" s="77">
        <f t="shared" si="18"/>
        <v>80</v>
      </c>
      <c r="O26" s="79">
        <f t="shared" si="18"/>
        <v>80</v>
      </c>
      <c r="P26" s="80">
        <f t="shared" si="18"/>
        <v>80</v>
      </c>
    </row>
    <row r="27" spans="2:17" x14ac:dyDescent="0.2">
      <c r="B27" s="1"/>
      <c r="C27" s="24" t="s">
        <v>21</v>
      </c>
      <c r="D27" s="81">
        <f t="shared" ref="D27:P27" si="19">D9</f>
        <v>0</v>
      </c>
      <c r="E27" s="82">
        <f t="shared" si="19"/>
        <v>0</v>
      </c>
      <c r="F27" s="81">
        <f t="shared" si="19"/>
        <v>0</v>
      </c>
      <c r="G27" s="83">
        <f t="shared" si="19"/>
        <v>0</v>
      </c>
      <c r="H27" s="81">
        <f t="shared" si="19"/>
        <v>0</v>
      </c>
      <c r="I27" s="82">
        <f t="shared" si="19"/>
        <v>0</v>
      </c>
      <c r="J27" s="81">
        <f t="shared" si="19"/>
        <v>0</v>
      </c>
      <c r="K27" s="83">
        <f t="shared" si="19"/>
        <v>0</v>
      </c>
      <c r="L27" s="81">
        <f t="shared" si="19"/>
        <v>0</v>
      </c>
      <c r="M27" s="82">
        <f t="shared" si="19"/>
        <v>0</v>
      </c>
      <c r="N27" s="81">
        <f t="shared" si="19"/>
        <v>0</v>
      </c>
      <c r="O27" s="84">
        <f t="shared" si="19"/>
        <v>0</v>
      </c>
      <c r="P27" s="85">
        <f t="shared" si="19"/>
        <v>0</v>
      </c>
    </row>
    <row r="28" spans="2:17" x14ac:dyDescent="0.2">
      <c r="B28" s="1"/>
      <c r="C28" s="74" t="s">
        <v>22</v>
      </c>
      <c r="D28" s="86">
        <f t="shared" ref="D28:P28" si="20">IF(D27&gt;0,(D26-D27)/D27,0)</f>
        <v>0</v>
      </c>
      <c r="E28" s="87">
        <f t="shared" si="20"/>
        <v>0</v>
      </c>
      <c r="F28" s="86">
        <f t="shared" si="20"/>
        <v>0</v>
      </c>
      <c r="G28" s="88">
        <f t="shared" si="20"/>
        <v>0</v>
      </c>
      <c r="H28" s="54">
        <f t="shared" si="20"/>
        <v>0</v>
      </c>
      <c r="I28" s="55">
        <f t="shared" si="20"/>
        <v>0</v>
      </c>
      <c r="J28" s="54">
        <f t="shared" si="20"/>
        <v>0</v>
      </c>
      <c r="K28" s="56">
        <f t="shared" si="20"/>
        <v>0</v>
      </c>
      <c r="L28" s="54">
        <f t="shared" si="20"/>
        <v>0</v>
      </c>
      <c r="M28" s="55">
        <f t="shared" si="20"/>
        <v>0</v>
      </c>
      <c r="N28" s="54">
        <f t="shared" si="20"/>
        <v>0</v>
      </c>
      <c r="O28" s="57">
        <f t="shared" si="20"/>
        <v>0</v>
      </c>
      <c r="P28" s="58">
        <f t="shared" si="20"/>
        <v>0</v>
      </c>
    </row>
    <row r="29" spans="2:17" x14ac:dyDescent="0.2">
      <c r="B29" s="1"/>
      <c r="C29" s="24" t="s">
        <v>23</v>
      </c>
      <c r="D29" s="89">
        <f t="shared" ref="D29:O29" si="21">IFERROR(D26/D27,0)</f>
        <v>0</v>
      </c>
      <c r="E29" s="90">
        <f t="shared" si="21"/>
        <v>0</v>
      </c>
      <c r="F29" s="89">
        <f t="shared" si="21"/>
        <v>0</v>
      </c>
      <c r="G29" s="91">
        <f t="shared" si="21"/>
        <v>0</v>
      </c>
      <c r="H29" s="89">
        <f t="shared" si="21"/>
        <v>0</v>
      </c>
      <c r="I29" s="90">
        <f t="shared" si="21"/>
        <v>0</v>
      </c>
      <c r="J29" s="89">
        <f t="shared" si="21"/>
        <v>0</v>
      </c>
      <c r="K29" s="91">
        <f t="shared" si="21"/>
        <v>0</v>
      </c>
      <c r="L29" s="89">
        <f t="shared" si="21"/>
        <v>0</v>
      </c>
      <c r="M29" s="90">
        <f t="shared" si="21"/>
        <v>0</v>
      </c>
      <c r="N29" s="89">
        <f t="shared" si="21"/>
        <v>0</v>
      </c>
      <c r="O29" s="92">
        <f t="shared" si="21"/>
        <v>0</v>
      </c>
      <c r="P29" s="93">
        <f>SUM(D29:O29)</f>
        <v>0</v>
      </c>
    </row>
    <row r="30" spans="2:17" ht="17.25" customHeight="1" x14ac:dyDescent="0.3"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3"/>
    </row>
  </sheetData>
  <mergeCells count="4">
    <mergeCell ref="B5:B9"/>
    <mergeCell ref="B11:B17"/>
    <mergeCell ref="B19:B22"/>
    <mergeCell ref="B24:B29"/>
  </mergeCells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4546A"/>
  </sheetPr>
  <dimension ref="B1:Q34"/>
  <sheetViews>
    <sheetView topLeftCell="A4" zoomScaleNormal="100" workbookViewId="0">
      <selection activeCell="C2" sqref="C2"/>
    </sheetView>
  </sheetViews>
  <sheetFormatPr baseColWidth="10" defaultColWidth="10.75" defaultRowHeight="15" x14ac:dyDescent="0.2"/>
  <cols>
    <col min="1" max="1" width="3.25" style="4" customWidth="1"/>
    <col min="2" max="2" width="36.625" style="4" customWidth="1"/>
    <col min="3" max="3" width="25.375" style="4" customWidth="1"/>
    <col min="4" max="15" width="13.75" style="4" customWidth="1"/>
    <col min="16" max="16" width="11.125" style="4" customWidth="1"/>
    <col min="17" max="17" width="5.125" style="4" customWidth="1"/>
    <col min="18" max="16384" width="10.75" style="4"/>
  </cols>
  <sheetData>
    <row r="1" spans="2:17" ht="25.5" customHeight="1" x14ac:dyDescent="0.2">
      <c r="B1" s="5" t="s">
        <v>48</v>
      </c>
      <c r="C1" s="5"/>
      <c r="D1" s="5"/>
      <c r="E1" s="5"/>
    </row>
    <row r="2" spans="2:17" ht="43.5" customHeight="1" x14ac:dyDescent="0.5">
      <c r="B2" s="6" t="s">
        <v>1</v>
      </c>
      <c r="C2" s="7">
        <f ca="1">TODAY()</f>
        <v>46317</v>
      </c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7" ht="17.25" customHeight="1" x14ac:dyDescent="0.3">
      <c r="B3" s="9"/>
      <c r="C3" s="9"/>
      <c r="D3" s="9"/>
      <c r="E3" s="9"/>
      <c r="F3" s="9"/>
      <c r="G3" s="9"/>
      <c r="H3" s="9"/>
      <c r="I3" s="10"/>
      <c r="J3" s="9"/>
      <c r="K3" s="9"/>
      <c r="L3" s="9"/>
      <c r="M3" s="9"/>
      <c r="N3" s="9"/>
      <c r="O3" s="10"/>
      <c r="P3" s="9"/>
    </row>
    <row r="4" spans="2:17" s="11" customFormat="1" x14ac:dyDescent="0.25">
      <c r="B4" s="12"/>
      <c r="C4" s="12"/>
      <c r="D4" s="13">
        <f ca="1">C2</f>
        <v>46317</v>
      </c>
      <c r="E4" s="14">
        <f t="shared" ref="E4:O4" ca="1" si="0">DATE(YEAR(D4),MONTH(D4)+1,1)</f>
        <v>46327</v>
      </c>
      <c r="F4" s="13">
        <f t="shared" ca="1" si="0"/>
        <v>46357</v>
      </c>
      <c r="G4" s="15">
        <f t="shared" ca="1" si="0"/>
        <v>46388</v>
      </c>
      <c r="H4" s="13">
        <f t="shared" ca="1" si="0"/>
        <v>46419</v>
      </c>
      <c r="I4" s="14">
        <f t="shared" ca="1" si="0"/>
        <v>46447</v>
      </c>
      <c r="J4" s="13">
        <f t="shared" ca="1" si="0"/>
        <v>46478</v>
      </c>
      <c r="K4" s="15">
        <f t="shared" ca="1" si="0"/>
        <v>46508</v>
      </c>
      <c r="L4" s="13">
        <f t="shared" ca="1" si="0"/>
        <v>46539</v>
      </c>
      <c r="M4" s="14">
        <f t="shared" ca="1" si="0"/>
        <v>46569</v>
      </c>
      <c r="N4" s="13">
        <f t="shared" ca="1" si="0"/>
        <v>46600</v>
      </c>
      <c r="O4" s="16">
        <f t="shared" ca="1" si="0"/>
        <v>46631</v>
      </c>
      <c r="P4" s="17" t="s">
        <v>2</v>
      </c>
    </row>
    <row r="5" spans="2:17" x14ac:dyDescent="0.2">
      <c r="B5" s="1" t="s">
        <v>25</v>
      </c>
      <c r="C5" s="18" t="s">
        <v>26</v>
      </c>
      <c r="D5" s="94">
        <v>600</v>
      </c>
      <c r="E5" s="94">
        <v>900</v>
      </c>
      <c r="F5" s="94">
        <v>900</v>
      </c>
      <c r="G5" s="94">
        <v>900</v>
      </c>
      <c r="H5" s="94">
        <v>600</v>
      </c>
      <c r="I5" s="94">
        <v>600</v>
      </c>
      <c r="J5" s="94">
        <v>600</v>
      </c>
      <c r="K5" s="94">
        <v>600</v>
      </c>
      <c r="L5" s="94">
        <v>0</v>
      </c>
      <c r="M5" s="94">
        <v>0</v>
      </c>
      <c r="N5" s="94">
        <v>0</v>
      </c>
      <c r="O5" s="94">
        <v>0</v>
      </c>
      <c r="P5" s="95">
        <f>SUM(D5:O5)</f>
        <v>5700</v>
      </c>
    </row>
    <row r="6" spans="2:17" ht="15" customHeight="1" x14ac:dyDescent="0.2">
      <c r="B6" s="1"/>
      <c r="C6" s="24" t="s">
        <v>27</v>
      </c>
      <c r="D6" s="94">
        <v>11</v>
      </c>
      <c r="E6" s="96">
        <f t="shared" ref="E6:O6" si="1">D6</f>
        <v>11</v>
      </c>
      <c r="F6" s="97">
        <f t="shared" si="1"/>
        <v>11</v>
      </c>
      <c r="G6" s="98">
        <f t="shared" si="1"/>
        <v>11</v>
      </c>
      <c r="H6" s="97">
        <f t="shared" si="1"/>
        <v>11</v>
      </c>
      <c r="I6" s="96">
        <f t="shared" si="1"/>
        <v>11</v>
      </c>
      <c r="J6" s="97">
        <f t="shared" si="1"/>
        <v>11</v>
      </c>
      <c r="K6" s="98">
        <f t="shared" si="1"/>
        <v>11</v>
      </c>
      <c r="L6" s="97">
        <f t="shared" si="1"/>
        <v>11</v>
      </c>
      <c r="M6" s="96">
        <f t="shared" si="1"/>
        <v>11</v>
      </c>
      <c r="N6" s="97">
        <f t="shared" si="1"/>
        <v>11</v>
      </c>
      <c r="O6" s="99">
        <f t="shared" si="1"/>
        <v>11</v>
      </c>
      <c r="P6" s="100">
        <f>SUM(E6:O6)</f>
        <v>121</v>
      </c>
    </row>
    <row r="7" spans="2:17" ht="15" customHeight="1" x14ac:dyDescent="0.2">
      <c r="B7" s="1"/>
      <c r="C7" s="18" t="s">
        <v>28</v>
      </c>
      <c r="D7" s="101">
        <f t="shared" ref="D7:O7" si="2">(D5/D6)*1000</f>
        <v>54545.454545454544</v>
      </c>
      <c r="E7" s="102">
        <f t="shared" si="2"/>
        <v>81818.181818181809</v>
      </c>
      <c r="F7" s="101">
        <f t="shared" si="2"/>
        <v>81818.181818181809</v>
      </c>
      <c r="G7" s="103">
        <f t="shared" si="2"/>
        <v>81818.181818181809</v>
      </c>
      <c r="H7" s="101">
        <f t="shared" si="2"/>
        <v>54545.454545454544</v>
      </c>
      <c r="I7" s="102">
        <f t="shared" si="2"/>
        <v>54545.454545454544</v>
      </c>
      <c r="J7" s="101">
        <f t="shared" si="2"/>
        <v>54545.454545454544</v>
      </c>
      <c r="K7" s="103">
        <f t="shared" si="2"/>
        <v>54545.454545454544</v>
      </c>
      <c r="L7" s="101">
        <f t="shared" si="2"/>
        <v>0</v>
      </c>
      <c r="M7" s="102">
        <f t="shared" si="2"/>
        <v>0</v>
      </c>
      <c r="N7" s="101">
        <f t="shared" si="2"/>
        <v>0</v>
      </c>
      <c r="O7" s="104">
        <f t="shared" si="2"/>
        <v>0</v>
      </c>
      <c r="P7" s="23">
        <f>SUM(D7:O7)</f>
        <v>518181.81818181812</v>
      </c>
      <c r="Q7" s="35"/>
    </row>
    <row r="8" spans="2:17" ht="15" customHeight="1" x14ac:dyDescent="0.2">
      <c r="B8" s="1"/>
      <c r="C8" s="24" t="s">
        <v>29</v>
      </c>
      <c r="D8" s="105">
        <v>1.7999999999999999E-2</v>
      </c>
      <c r="E8" s="106">
        <v>0.01</v>
      </c>
      <c r="F8" s="107">
        <v>0.01</v>
      </c>
      <c r="G8" s="108">
        <v>0.01</v>
      </c>
      <c r="H8" s="107">
        <v>0.01</v>
      </c>
      <c r="I8" s="106">
        <v>0.01</v>
      </c>
      <c r="J8" s="107">
        <v>0.01</v>
      </c>
      <c r="K8" s="108">
        <v>0.01</v>
      </c>
      <c r="L8" s="107">
        <v>0.01</v>
      </c>
      <c r="M8" s="106">
        <v>0.01</v>
      </c>
      <c r="N8" s="107">
        <v>0.01</v>
      </c>
      <c r="O8" s="109">
        <v>0.01</v>
      </c>
      <c r="P8" s="110">
        <f>AVERAGE(D8:O8)</f>
        <v>1.0666666666666665E-2</v>
      </c>
    </row>
    <row r="9" spans="2:17" ht="15" customHeight="1" x14ac:dyDescent="0.2">
      <c r="B9" s="1"/>
      <c r="C9" s="18" t="s">
        <v>30</v>
      </c>
      <c r="D9" s="19">
        <f t="shared" ref="D9:O9" si="3">D8*D7</f>
        <v>981.81818181818176</v>
      </c>
      <c r="E9" s="20">
        <f t="shared" si="3"/>
        <v>818.18181818181813</v>
      </c>
      <c r="F9" s="19">
        <f t="shared" si="3"/>
        <v>818.18181818181813</v>
      </c>
      <c r="G9" s="21">
        <f t="shared" si="3"/>
        <v>818.18181818181813</v>
      </c>
      <c r="H9" s="19">
        <f t="shared" si="3"/>
        <v>545.4545454545455</v>
      </c>
      <c r="I9" s="20">
        <f t="shared" si="3"/>
        <v>545.4545454545455</v>
      </c>
      <c r="J9" s="19">
        <f t="shared" si="3"/>
        <v>545.4545454545455</v>
      </c>
      <c r="K9" s="21">
        <f t="shared" si="3"/>
        <v>545.4545454545455</v>
      </c>
      <c r="L9" s="19">
        <f t="shared" si="3"/>
        <v>0</v>
      </c>
      <c r="M9" s="20">
        <f t="shared" si="3"/>
        <v>0</v>
      </c>
      <c r="N9" s="19">
        <f t="shared" si="3"/>
        <v>0</v>
      </c>
      <c r="O9" s="22">
        <f t="shared" si="3"/>
        <v>0</v>
      </c>
      <c r="P9" s="23">
        <f>SUM(D9:O9)</f>
        <v>5618.181818181818</v>
      </c>
    </row>
    <row r="10" spans="2:17" ht="15" customHeight="1" x14ac:dyDescent="0.2">
      <c r="B10" s="1"/>
      <c r="C10" s="24" t="s">
        <v>31</v>
      </c>
      <c r="D10" s="69">
        <f t="shared" ref="D10:O10" si="4">IFERROR(D5/D9,0)</f>
        <v>0.61111111111111116</v>
      </c>
      <c r="E10" s="70">
        <f t="shared" si="4"/>
        <v>1.1000000000000001</v>
      </c>
      <c r="F10" s="69">
        <f t="shared" si="4"/>
        <v>1.1000000000000001</v>
      </c>
      <c r="G10" s="71">
        <f t="shared" si="4"/>
        <v>1.1000000000000001</v>
      </c>
      <c r="H10" s="69">
        <f t="shared" si="4"/>
        <v>1.0999999999999999</v>
      </c>
      <c r="I10" s="70">
        <f t="shared" si="4"/>
        <v>1.0999999999999999</v>
      </c>
      <c r="J10" s="69">
        <f t="shared" si="4"/>
        <v>1.0999999999999999</v>
      </c>
      <c r="K10" s="71">
        <f t="shared" si="4"/>
        <v>1.0999999999999999</v>
      </c>
      <c r="L10" s="69">
        <f t="shared" si="4"/>
        <v>0</v>
      </c>
      <c r="M10" s="70">
        <f t="shared" si="4"/>
        <v>0</v>
      </c>
      <c r="N10" s="69">
        <f t="shared" si="4"/>
        <v>0</v>
      </c>
      <c r="O10" s="72">
        <f t="shared" si="4"/>
        <v>0</v>
      </c>
      <c r="P10" s="73">
        <f>AVERAGE(D10:O10)</f>
        <v>0.69259259259259254</v>
      </c>
    </row>
    <row r="11" spans="2:17" ht="15" customHeight="1" x14ac:dyDescent="0.2">
      <c r="B11" s="1"/>
      <c r="C11" s="18" t="s">
        <v>32</v>
      </c>
      <c r="D11" s="105">
        <v>2.8000000000000001E-2</v>
      </c>
      <c r="E11" s="30">
        <f t="shared" ref="E11:O11" si="5">D11</f>
        <v>2.8000000000000001E-2</v>
      </c>
      <c r="F11" s="31">
        <f t="shared" si="5"/>
        <v>2.8000000000000001E-2</v>
      </c>
      <c r="G11" s="32">
        <f t="shared" si="5"/>
        <v>2.8000000000000001E-2</v>
      </c>
      <c r="H11" s="31">
        <f t="shared" si="5"/>
        <v>2.8000000000000001E-2</v>
      </c>
      <c r="I11" s="30">
        <f t="shared" si="5"/>
        <v>2.8000000000000001E-2</v>
      </c>
      <c r="J11" s="31">
        <f t="shared" si="5"/>
        <v>2.8000000000000001E-2</v>
      </c>
      <c r="K11" s="32">
        <f t="shared" si="5"/>
        <v>2.8000000000000001E-2</v>
      </c>
      <c r="L11" s="31">
        <f t="shared" si="5"/>
        <v>2.8000000000000001E-2</v>
      </c>
      <c r="M11" s="30">
        <f t="shared" si="5"/>
        <v>2.8000000000000001E-2</v>
      </c>
      <c r="N11" s="31">
        <f t="shared" si="5"/>
        <v>2.8000000000000001E-2</v>
      </c>
      <c r="O11" s="33">
        <f t="shared" si="5"/>
        <v>2.8000000000000001E-2</v>
      </c>
      <c r="P11" s="34">
        <f>AVERAGE(D11:O11)</f>
        <v>2.8000000000000008E-2</v>
      </c>
    </row>
    <row r="12" spans="2:17" ht="15" customHeight="1" x14ac:dyDescent="0.2">
      <c r="B12" s="1"/>
      <c r="C12" s="24" t="s">
        <v>33</v>
      </c>
      <c r="D12" s="25">
        <f t="shared" ref="D12:O12" si="6">D9*D11</f>
        <v>27.490909090909089</v>
      </c>
      <c r="E12" s="26">
        <f t="shared" si="6"/>
        <v>22.909090909090907</v>
      </c>
      <c r="F12" s="25">
        <f t="shared" si="6"/>
        <v>22.909090909090907</v>
      </c>
      <c r="G12" s="27">
        <f t="shared" si="6"/>
        <v>22.909090909090907</v>
      </c>
      <c r="H12" s="25">
        <f t="shared" si="6"/>
        <v>15.272727272727273</v>
      </c>
      <c r="I12" s="26">
        <f t="shared" si="6"/>
        <v>15.272727272727273</v>
      </c>
      <c r="J12" s="25">
        <f t="shared" si="6"/>
        <v>15.272727272727273</v>
      </c>
      <c r="K12" s="27">
        <f t="shared" si="6"/>
        <v>15.272727272727273</v>
      </c>
      <c r="L12" s="25">
        <f t="shared" si="6"/>
        <v>0</v>
      </c>
      <c r="M12" s="26">
        <f t="shared" si="6"/>
        <v>0</v>
      </c>
      <c r="N12" s="25">
        <f t="shared" si="6"/>
        <v>0</v>
      </c>
      <c r="O12" s="28">
        <f t="shared" si="6"/>
        <v>0</v>
      </c>
      <c r="P12" s="29">
        <f>SUM(D12:O12)</f>
        <v>157.30909090909091</v>
      </c>
    </row>
    <row r="13" spans="2:17" ht="15" customHeight="1" x14ac:dyDescent="0.2">
      <c r="B13" s="1"/>
      <c r="C13" s="18" t="s">
        <v>34</v>
      </c>
      <c r="D13" s="59">
        <f t="shared" ref="D13:O13" si="7">IFERROR(D5/D12,)</f>
        <v>21.825396825396826</v>
      </c>
      <c r="E13" s="60">
        <f t="shared" si="7"/>
        <v>39.285714285714292</v>
      </c>
      <c r="F13" s="59">
        <f t="shared" si="7"/>
        <v>39.285714285714292</v>
      </c>
      <c r="G13" s="61">
        <f t="shared" si="7"/>
        <v>39.285714285714292</v>
      </c>
      <c r="H13" s="59">
        <f t="shared" si="7"/>
        <v>39.285714285714285</v>
      </c>
      <c r="I13" s="60">
        <f t="shared" si="7"/>
        <v>39.285714285714285</v>
      </c>
      <c r="J13" s="59">
        <f t="shared" si="7"/>
        <v>39.285714285714285</v>
      </c>
      <c r="K13" s="61">
        <f t="shared" si="7"/>
        <v>39.285714285714285</v>
      </c>
      <c r="L13" s="59">
        <f t="shared" si="7"/>
        <v>0</v>
      </c>
      <c r="M13" s="60">
        <f t="shared" si="7"/>
        <v>0</v>
      </c>
      <c r="N13" s="59">
        <f t="shared" si="7"/>
        <v>0</v>
      </c>
      <c r="O13" s="62">
        <f t="shared" si="7"/>
        <v>0</v>
      </c>
      <c r="P13" s="95">
        <f>IFERROR(P5/P12,0)</f>
        <v>36.234396671289872</v>
      </c>
    </row>
    <row r="14" spans="2:17" ht="17.25" customHeight="1" x14ac:dyDescent="0.3"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3"/>
    </row>
    <row r="15" spans="2:17" x14ac:dyDescent="0.2">
      <c r="B15" s="1" t="s">
        <v>3</v>
      </c>
      <c r="C15" s="18" t="s">
        <v>4</v>
      </c>
      <c r="D15" s="19">
        <f t="shared" ref="D15:O15" si="8">D12</f>
        <v>27.490909090909089</v>
      </c>
      <c r="E15" s="20">
        <f t="shared" si="8"/>
        <v>22.909090909090907</v>
      </c>
      <c r="F15" s="19">
        <f t="shared" si="8"/>
        <v>22.909090909090907</v>
      </c>
      <c r="G15" s="21">
        <f t="shared" si="8"/>
        <v>22.909090909090907</v>
      </c>
      <c r="H15" s="19">
        <f t="shared" si="8"/>
        <v>15.272727272727273</v>
      </c>
      <c r="I15" s="20">
        <f t="shared" si="8"/>
        <v>15.272727272727273</v>
      </c>
      <c r="J15" s="19">
        <f t="shared" si="8"/>
        <v>15.272727272727273</v>
      </c>
      <c r="K15" s="21">
        <f t="shared" si="8"/>
        <v>15.272727272727273</v>
      </c>
      <c r="L15" s="19">
        <f t="shared" si="8"/>
        <v>0</v>
      </c>
      <c r="M15" s="20">
        <f t="shared" si="8"/>
        <v>0</v>
      </c>
      <c r="N15" s="19">
        <f t="shared" si="8"/>
        <v>0</v>
      </c>
      <c r="O15" s="22">
        <f t="shared" si="8"/>
        <v>0</v>
      </c>
      <c r="P15" s="23">
        <f>SUM(D15:O15)</f>
        <v>157.30909090909091</v>
      </c>
    </row>
    <row r="16" spans="2:17" x14ac:dyDescent="0.2">
      <c r="B16" s="1"/>
      <c r="C16" s="24" t="s">
        <v>5</v>
      </c>
      <c r="D16" s="36"/>
      <c r="E16" s="26">
        <f t="shared" ref="E16:O16" si="9">E17*E18</f>
        <v>9.6218181818181812</v>
      </c>
      <c r="F16" s="25">
        <f t="shared" si="9"/>
        <v>14.272363636363631</v>
      </c>
      <c r="G16" s="27">
        <f t="shared" si="9"/>
        <v>17.295218181818178</v>
      </c>
      <c r="H16" s="25">
        <f t="shared" si="9"/>
        <v>19.260073636363632</v>
      </c>
      <c r="I16" s="26">
        <f t="shared" si="9"/>
        <v>17.864502409090907</v>
      </c>
      <c r="J16" s="25">
        <f t="shared" si="9"/>
        <v>16.957381111363638</v>
      </c>
      <c r="K16" s="27">
        <f t="shared" si="9"/>
        <v>16.36775226784091</v>
      </c>
      <c r="L16" s="25">
        <f t="shared" si="9"/>
        <v>15.984493519551139</v>
      </c>
      <c r="M16" s="26">
        <f t="shared" si="9"/>
        <v>10.389920787708242</v>
      </c>
      <c r="N16" s="25">
        <f t="shared" si="9"/>
        <v>6.7534485120103573</v>
      </c>
      <c r="O16" s="28">
        <f t="shared" si="9"/>
        <v>4.389741532806732</v>
      </c>
      <c r="P16" s="29">
        <f>SUM(D16:O16)</f>
        <v>149.15671377673556</v>
      </c>
    </row>
    <row r="17" spans="2:17" x14ac:dyDescent="0.2">
      <c r="B17" s="1"/>
      <c r="C17" s="18" t="s">
        <v>49</v>
      </c>
      <c r="D17" s="105">
        <v>0.35</v>
      </c>
      <c r="E17" s="30">
        <f t="shared" ref="E17:O17" si="10">D17</f>
        <v>0.35</v>
      </c>
      <c r="F17" s="31">
        <f t="shared" si="10"/>
        <v>0.35</v>
      </c>
      <c r="G17" s="32">
        <f t="shared" si="10"/>
        <v>0.35</v>
      </c>
      <c r="H17" s="31">
        <f t="shared" si="10"/>
        <v>0.35</v>
      </c>
      <c r="I17" s="30">
        <f t="shared" si="10"/>
        <v>0.35</v>
      </c>
      <c r="J17" s="31">
        <f t="shared" si="10"/>
        <v>0.35</v>
      </c>
      <c r="K17" s="32">
        <f t="shared" si="10"/>
        <v>0.35</v>
      </c>
      <c r="L17" s="31">
        <f t="shared" si="10"/>
        <v>0.35</v>
      </c>
      <c r="M17" s="30">
        <f t="shared" si="10"/>
        <v>0.35</v>
      </c>
      <c r="N17" s="31">
        <f t="shared" si="10"/>
        <v>0.35</v>
      </c>
      <c r="O17" s="33">
        <f t="shared" si="10"/>
        <v>0.35</v>
      </c>
      <c r="P17" s="34">
        <f>SUM(D17:O17)</f>
        <v>4.2</v>
      </c>
      <c r="Q17" s="35"/>
    </row>
    <row r="18" spans="2:17" x14ac:dyDescent="0.2">
      <c r="B18" s="1"/>
      <c r="C18" s="24" t="s">
        <v>7</v>
      </c>
      <c r="D18" s="36">
        <v>0</v>
      </c>
      <c r="E18" s="37">
        <f t="shared" ref="E18:O18" si="11">D19</f>
        <v>27.490909090909089</v>
      </c>
      <c r="F18" s="36">
        <f t="shared" si="11"/>
        <v>40.778181818181807</v>
      </c>
      <c r="G18" s="38">
        <f t="shared" si="11"/>
        <v>49.414909090909084</v>
      </c>
      <c r="H18" s="36">
        <f t="shared" si="11"/>
        <v>55.028781818181805</v>
      </c>
      <c r="I18" s="37">
        <f t="shared" si="11"/>
        <v>51.04143545454545</v>
      </c>
      <c r="J18" s="36">
        <f t="shared" si="11"/>
        <v>48.449660318181827</v>
      </c>
      <c r="K18" s="38">
        <f t="shared" si="11"/>
        <v>46.765006479545463</v>
      </c>
      <c r="L18" s="36">
        <f t="shared" si="11"/>
        <v>45.66998148443183</v>
      </c>
      <c r="M18" s="37">
        <f t="shared" si="11"/>
        <v>29.685487964880693</v>
      </c>
      <c r="N18" s="36">
        <f t="shared" si="11"/>
        <v>19.295567177172451</v>
      </c>
      <c r="O18" s="39">
        <f t="shared" si="11"/>
        <v>12.542118665162093</v>
      </c>
      <c r="P18" s="29">
        <f>D18</f>
        <v>0</v>
      </c>
    </row>
    <row r="19" spans="2:17" x14ac:dyDescent="0.2">
      <c r="B19" s="1"/>
      <c r="C19" s="18" t="s">
        <v>8</v>
      </c>
      <c r="D19" s="19">
        <f t="shared" ref="D19:O19" si="12">D18+D15-D16</f>
        <v>27.490909090909089</v>
      </c>
      <c r="E19" s="20">
        <f t="shared" si="12"/>
        <v>40.778181818181807</v>
      </c>
      <c r="F19" s="19">
        <f t="shared" si="12"/>
        <v>49.414909090909084</v>
      </c>
      <c r="G19" s="21">
        <f t="shared" si="12"/>
        <v>55.028781818181805</v>
      </c>
      <c r="H19" s="19">
        <f t="shared" si="12"/>
        <v>51.04143545454545</v>
      </c>
      <c r="I19" s="20">
        <f t="shared" si="12"/>
        <v>48.449660318181827</v>
      </c>
      <c r="J19" s="19">
        <f t="shared" si="12"/>
        <v>46.765006479545463</v>
      </c>
      <c r="K19" s="21">
        <f t="shared" si="12"/>
        <v>45.66998148443183</v>
      </c>
      <c r="L19" s="19">
        <f t="shared" si="12"/>
        <v>29.685487964880693</v>
      </c>
      <c r="M19" s="20">
        <f t="shared" si="12"/>
        <v>19.295567177172451</v>
      </c>
      <c r="N19" s="19">
        <f t="shared" si="12"/>
        <v>12.542118665162093</v>
      </c>
      <c r="O19" s="22">
        <f t="shared" si="12"/>
        <v>8.1523771323553618</v>
      </c>
      <c r="P19" s="23">
        <f>O19</f>
        <v>8.1523771323553618</v>
      </c>
    </row>
    <row r="20" spans="2:17" x14ac:dyDescent="0.2">
      <c r="B20" s="1"/>
      <c r="C20" s="111" t="s">
        <v>9</v>
      </c>
      <c r="D20" s="25">
        <f>D19/2</f>
        <v>13.745454545454544</v>
      </c>
      <c r="E20" s="37">
        <f t="shared" ref="E20:O20" si="13">(D19-E16)+(E15/2)</f>
        <v>29.323636363636361</v>
      </c>
      <c r="F20" s="36">
        <f t="shared" si="13"/>
        <v>37.960363636363631</v>
      </c>
      <c r="G20" s="38">
        <f t="shared" si="13"/>
        <v>43.574236363636359</v>
      </c>
      <c r="H20" s="36">
        <f t="shared" si="13"/>
        <v>43.40507181818181</v>
      </c>
      <c r="I20" s="37">
        <f t="shared" si="13"/>
        <v>40.813296681818187</v>
      </c>
      <c r="J20" s="36">
        <f t="shared" si="13"/>
        <v>39.128642843181822</v>
      </c>
      <c r="K20" s="38">
        <f t="shared" si="13"/>
        <v>38.033617848068189</v>
      </c>
      <c r="L20" s="36">
        <f t="shared" si="13"/>
        <v>29.685487964880693</v>
      </c>
      <c r="M20" s="37">
        <f t="shared" si="13"/>
        <v>19.295567177172451</v>
      </c>
      <c r="N20" s="36">
        <f t="shared" si="13"/>
        <v>12.542118665162093</v>
      </c>
      <c r="O20" s="39">
        <f t="shared" si="13"/>
        <v>8.1523771323553618</v>
      </c>
      <c r="P20" s="29">
        <f>O20</f>
        <v>8.1523771323553618</v>
      </c>
    </row>
    <row r="21" spans="2:17" x14ac:dyDescent="0.2">
      <c r="B21" s="1"/>
      <c r="C21" s="40" t="s">
        <v>10</v>
      </c>
      <c r="D21" s="19"/>
      <c r="E21" s="30">
        <f t="shared" ref="E21:O21" si="14">IFERROR(E20/D20-1,0)</f>
        <v>1.1333333333333333</v>
      </c>
      <c r="F21" s="31">
        <f t="shared" si="14"/>
        <v>0.29453124999999991</v>
      </c>
      <c r="G21" s="32">
        <f t="shared" si="14"/>
        <v>0.14788774894387458</v>
      </c>
      <c r="H21" s="31">
        <f t="shared" si="14"/>
        <v>-3.8822148033262893E-3</v>
      </c>
      <c r="I21" s="30">
        <f t="shared" si="14"/>
        <v>-5.9711343117233695E-2</v>
      </c>
      <c r="J21" s="31">
        <f t="shared" si="14"/>
        <v>-4.1277083097941869E-2</v>
      </c>
      <c r="K21" s="32">
        <f t="shared" si="14"/>
        <v>-2.7985253654266296E-2</v>
      </c>
      <c r="L21" s="31">
        <f t="shared" si="14"/>
        <v>-0.21949344699564299</v>
      </c>
      <c r="M21" s="30">
        <f t="shared" si="14"/>
        <v>-0.35</v>
      </c>
      <c r="N21" s="31">
        <f t="shared" si="14"/>
        <v>-0.35</v>
      </c>
      <c r="O21" s="33">
        <f t="shared" si="14"/>
        <v>-0.34999999999999987</v>
      </c>
      <c r="P21" s="23"/>
    </row>
    <row r="22" spans="2:17" ht="17.25" customHeight="1" x14ac:dyDescent="0.3">
      <c r="B22" s="41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</row>
    <row r="23" spans="2:17" x14ac:dyDescent="0.2">
      <c r="B23" s="1" t="s">
        <v>11</v>
      </c>
      <c r="C23" s="18" t="s">
        <v>50</v>
      </c>
      <c r="D23" s="112">
        <v>110</v>
      </c>
      <c r="E23" s="45">
        <f t="shared" ref="E23:O23" si="15">D23</f>
        <v>110</v>
      </c>
      <c r="F23" s="44">
        <f t="shared" si="15"/>
        <v>110</v>
      </c>
      <c r="G23" s="46">
        <f t="shared" si="15"/>
        <v>110</v>
      </c>
      <c r="H23" s="44">
        <f t="shared" si="15"/>
        <v>110</v>
      </c>
      <c r="I23" s="45">
        <f t="shared" si="15"/>
        <v>110</v>
      </c>
      <c r="J23" s="44">
        <f t="shared" si="15"/>
        <v>110</v>
      </c>
      <c r="K23" s="46">
        <f t="shared" si="15"/>
        <v>110</v>
      </c>
      <c r="L23" s="44">
        <f t="shared" si="15"/>
        <v>110</v>
      </c>
      <c r="M23" s="45">
        <f t="shared" si="15"/>
        <v>110</v>
      </c>
      <c r="N23" s="44">
        <f t="shared" si="15"/>
        <v>110</v>
      </c>
      <c r="O23" s="47">
        <f t="shared" si="15"/>
        <v>110</v>
      </c>
      <c r="P23" s="113">
        <f>AVERAGE(D23:O23)</f>
        <v>110</v>
      </c>
    </row>
    <row r="24" spans="2:17" x14ac:dyDescent="0.2">
      <c r="B24" s="1"/>
      <c r="C24" s="24" t="s">
        <v>51</v>
      </c>
      <c r="D24" s="114">
        <v>0.45</v>
      </c>
      <c r="E24" s="115">
        <f t="shared" ref="E24:O24" si="16">D24</f>
        <v>0.45</v>
      </c>
      <c r="F24" s="116">
        <f t="shared" si="16"/>
        <v>0.45</v>
      </c>
      <c r="G24" s="117">
        <f t="shared" si="16"/>
        <v>0.45</v>
      </c>
      <c r="H24" s="116">
        <f t="shared" si="16"/>
        <v>0.45</v>
      </c>
      <c r="I24" s="115">
        <f t="shared" si="16"/>
        <v>0.45</v>
      </c>
      <c r="J24" s="116">
        <f t="shared" si="16"/>
        <v>0.45</v>
      </c>
      <c r="K24" s="117">
        <f t="shared" si="16"/>
        <v>0.45</v>
      </c>
      <c r="L24" s="116">
        <f t="shared" si="16"/>
        <v>0.45</v>
      </c>
      <c r="M24" s="115">
        <f t="shared" si="16"/>
        <v>0.45</v>
      </c>
      <c r="N24" s="116">
        <f t="shared" si="16"/>
        <v>0.45</v>
      </c>
      <c r="O24" s="118">
        <f t="shared" si="16"/>
        <v>0.45</v>
      </c>
      <c r="P24" s="29">
        <f>AVERAGE(D24:O24)</f>
        <v>0.45000000000000012</v>
      </c>
    </row>
    <row r="25" spans="2:17" x14ac:dyDescent="0.2">
      <c r="B25" s="1"/>
      <c r="C25" s="74" t="s">
        <v>37</v>
      </c>
      <c r="D25" s="119">
        <f>D23*D24</f>
        <v>49.5</v>
      </c>
      <c r="E25" s="120">
        <f t="shared" ref="E25:O25" si="17">D25</f>
        <v>49.5</v>
      </c>
      <c r="F25" s="121">
        <f t="shared" si="17"/>
        <v>49.5</v>
      </c>
      <c r="G25" s="122">
        <f t="shared" si="17"/>
        <v>49.5</v>
      </c>
      <c r="H25" s="121">
        <f t="shared" si="17"/>
        <v>49.5</v>
      </c>
      <c r="I25" s="120">
        <f t="shared" si="17"/>
        <v>49.5</v>
      </c>
      <c r="J25" s="121">
        <f t="shared" si="17"/>
        <v>49.5</v>
      </c>
      <c r="K25" s="122">
        <f t="shared" si="17"/>
        <v>49.5</v>
      </c>
      <c r="L25" s="121">
        <f t="shared" si="17"/>
        <v>49.5</v>
      </c>
      <c r="M25" s="120">
        <f t="shared" si="17"/>
        <v>49.5</v>
      </c>
      <c r="N25" s="121">
        <f t="shared" si="17"/>
        <v>49.5</v>
      </c>
      <c r="O25" s="123">
        <f t="shared" si="17"/>
        <v>49.5</v>
      </c>
      <c r="P25" s="113">
        <f>AVERAGE(D25:O25)</f>
        <v>49.5</v>
      </c>
    </row>
    <row r="26" spans="2:17" x14ac:dyDescent="0.2">
      <c r="B26" s="1"/>
      <c r="C26" s="111" t="s">
        <v>13</v>
      </c>
      <c r="D26" s="97">
        <f t="shared" ref="D26:O26" si="18">D25*D20</f>
        <v>680.4</v>
      </c>
      <c r="E26" s="96">
        <f t="shared" si="18"/>
        <v>1451.5199999999998</v>
      </c>
      <c r="F26" s="97">
        <f t="shared" si="18"/>
        <v>1879.0379999999998</v>
      </c>
      <c r="G26" s="98">
        <f t="shared" si="18"/>
        <v>2156.9246999999996</v>
      </c>
      <c r="H26" s="97">
        <f t="shared" si="18"/>
        <v>2148.5510549999995</v>
      </c>
      <c r="I26" s="96">
        <f t="shared" si="18"/>
        <v>2020.2581857500002</v>
      </c>
      <c r="J26" s="97">
        <f t="shared" si="18"/>
        <v>1936.8678207375001</v>
      </c>
      <c r="K26" s="98">
        <f t="shared" si="18"/>
        <v>1882.6640834793754</v>
      </c>
      <c r="L26" s="97">
        <f t="shared" si="18"/>
        <v>1469.4316542615943</v>
      </c>
      <c r="M26" s="96">
        <f t="shared" si="18"/>
        <v>955.13057527003627</v>
      </c>
      <c r="N26" s="97">
        <f t="shared" si="18"/>
        <v>620.83487392552365</v>
      </c>
      <c r="O26" s="99">
        <f t="shared" si="18"/>
        <v>403.5426680515904</v>
      </c>
      <c r="P26" s="100">
        <f>SUM(D26:O26)</f>
        <v>17605.16361647562</v>
      </c>
    </row>
    <row r="27" spans="2:17" ht="17.25" customHeight="1" x14ac:dyDescent="0.3"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3"/>
    </row>
    <row r="28" spans="2:17" x14ac:dyDescent="0.2">
      <c r="B28" s="1" t="s">
        <v>17</v>
      </c>
      <c r="C28" s="18" t="s">
        <v>18</v>
      </c>
      <c r="D28" s="64">
        <f t="shared" ref="D28:P28" si="19">1/D17</f>
        <v>2.8571428571428572</v>
      </c>
      <c r="E28" s="65">
        <f t="shared" si="19"/>
        <v>2.8571428571428572</v>
      </c>
      <c r="F28" s="64">
        <f t="shared" si="19"/>
        <v>2.8571428571428572</v>
      </c>
      <c r="G28" s="66">
        <f t="shared" si="19"/>
        <v>2.8571428571428572</v>
      </c>
      <c r="H28" s="64">
        <f t="shared" si="19"/>
        <v>2.8571428571428572</v>
      </c>
      <c r="I28" s="65">
        <f t="shared" si="19"/>
        <v>2.8571428571428572</v>
      </c>
      <c r="J28" s="64">
        <f t="shared" si="19"/>
        <v>2.8571428571428572</v>
      </c>
      <c r="K28" s="66">
        <f t="shared" si="19"/>
        <v>2.8571428571428572</v>
      </c>
      <c r="L28" s="64">
        <f t="shared" si="19"/>
        <v>2.8571428571428572</v>
      </c>
      <c r="M28" s="65">
        <f t="shared" si="19"/>
        <v>2.8571428571428572</v>
      </c>
      <c r="N28" s="64">
        <f t="shared" si="19"/>
        <v>2.8571428571428572</v>
      </c>
      <c r="O28" s="67">
        <f t="shared" si="19"/>
        <v>2.8571428571428572</v>
      </c>
      <c r="P28" s="68">
        <f t="shared" si="19"/>
        <v>0.23809523809523808</v>
      </c>
    </row>
    <row r="29" spans="2:17" x14ac:dyDescent="0.2">
      <c r="B29" s="1"/>
      <c r="C29" s="24" t="s">
        <v>19</v>
      </c>
      <c r="D29" s="69">
        <f>D25</f>
        <v>49.5</v>
      </c>
      <c r="E29" s="70">
        <f t="shared" ref="E29:O29" si="20">D29</f>
        <v>49.5</v>
      </c>
      <c r="F29" s="69">
        <f t="shared" si="20"/>
        <v>49.5</v>
      </c>
      <c r="G29" s="71">
        <f t="shared" si="20"/>
        <v>49.5</v>
      </c>
      <c r="H29" s="69">
        <f t="shared" si="20"/>
        <v>49.5</v>
      </c>
      <c r="I29" s="70">
        <f t="shared" si="20"/>
        <v>49.5</v>
      </c>
      <c r="J29" s="69">
        <f t="shared" si="20"/>
        <v>49.5</v>
      </c>
      <c r="K29" s="71">
        <f t="shared" si="20"/>
        <v>49.5</v>
      </c>
      <c r="L29" s="69">
        <f t="shared" si="20"/>
        <v>49.5</v>
      </c>
      <c r="M29" s="70">
        <f t="shared" si="20"/>
        <v>49.5</v>
      </c>
      <c r="N29" s="69">
        <f t="shared" si="20"/>
        <v>49.5</v>
      </c>
      <c r="O29" s="72">
        <f t="shared" si="20"/>
        <v>49.5</v>
      </c>
      <c r="P29" s="73">
        <f>SUM(D29:O29)</f>
        <v>594</v>
      </c>
    </row>
    <row r="30" spans="2:17" x14ac:dyDescent="0.2">
      <c r="B30" s="1"/>
      <c r="C30" s="74" t="s">
        <v>20</v>
      </c>
      <c r="D30" s="75">
        <f t="shared" ref="D30:P30" si="21">D28*D29</f>
        <v>141.42857142857144</v>
      </c>
      <c r="E30" s="76">
        <f t="shared" si="21"/>
        <v>141.42857142857144</v>
      </c>
      <c r="F30" s="77">
        <f t="shared" si="21"/>
        <v>141.42857142857144</v>
      </c>
      <c r="G30" s="78">
        <f t="shared" si="21"/>
        <v>141.42857142857144</v>
      </c>
      <c r="H30" s="77">
        <f t="shared" si="21"/>
        <v>141.42857142857144</v>
      </c>
      <c r="I30" s="76">
        <f t="shared" si="21"/>
        <v>141.42857142857144</v>
      </c>
      <c r="J30" s="77">
        <f t="shared" si="21"/>
        <v>141.42857142857144</v>
      </c>
      <c r="K30" s="78">
        <f t="shared" si="21"/>
        <v>141.42857142857144</v>
      </c>
      <c r="L30" s="77">
        <f t="shared" si="21"/>
        <v>141.42857142857144</v>
      </c>
      <c r="M30" s="76">
        <f t="shared" si="21"/>
        <v>141.42857142857144</v>
      </c>
      <c r="N30" s="77">
        <f t="shared" si="21"/>
        <v>141.42857142857144</v>
      </c>
      <c r="O30" s="79">
        <f t="shared" si="21"/>
        <v>141.42857142857144</v>
      </c>
      <c r="P30" s="80">
        <f t="shared" si="21"/>
        <v>141.42857142857142</v>
      </c>
    </row>
    <row r="31" spans="2:17" x14ac:dyDescent="0.2">
      <c r="B31" s="1"/>
      <c r="C31" s="24" t="s">
        <v>21</v>
      </c>
      <c r="D31" s="81">
        <f t="shared" ref="D31:P31" si="22">D13</f>
        <v>21.825396825396826</v>
      </c>
      <c r="E31" s="82">
        <f t="shared" si="22"/>
        <v>39.285714285714292</v>
      </c>
      <c r="F31" s="81">
        <f t="shared" si="22"/>
        <v>39.285714285714292</v>
      </c>
      <c r="G31" s="83">
        <f t="shared" si="22"/>
        <v>39.285714285714292</v>
      </c>
      <c r="H31" s="81">
        <f t="shared" si="22"/>
        <v>39.285714285714285</v>
      </c>
      <c r="I31" s="82">
        <f t="shared" si="22"/>
        <v>39.285714285714285</v>
      </c>
      <c r="J31" s="81">
        <f t="shared" si="22"/>
        <v>39.285714285714285</v>
      </c>
      <c r="K31" s="83">
        <f t="shared" si="22"/>
        <v>39.285714285714285</v>
      </c>
      <c r="L31" s="81">
        <f t="shared" si="22"/>
        <v>0</v>
      </c>
      <c r="M31" s="82">
        <f t="shared" si="22"/>
        <v>0</v>
      </c>
      <c r="N31" s="81">
        <f t="shared" si="22"/>
        <v>0</v>
      </c>
      <c r="O31" s="84">
        <f t="shared" si="22"/>
        <v>0</v>
      </c>
      <c r="P31" s="85">
        <f t="shared" si="22"/>
        <v>36.234396671289872</v>
      </c>
    </row>
    <row r="32" spans="2:17" x14ac:dyDescent="0.2">
      <c r="B32" s="1"/>
      <c r="C32" s="74" t="s">
        <v>22</v>
      </c>
      <c r="D32" s="86">
        <f t="shared" ref="D32:P32" si="23">IF(D31&gt;0,(D30-D31)/D31,0)</f>
        <v>5.48</v>
      </c>
      <c r="E32" s="87">
        <f t="shared" si="23"/>
        <v>2.5999999999999996</v>
      </c>
      <c r="F32" s="86">
        <f t="shared" si="23"/>
        <v>2.5999999999999996</v>
      </c>
      <c r="G32" s="88">
        <f t="shared" si="23"/>
        <v>2.5999999999999996</v>
      </c>
      <c r="H32" s="54">
        <f t="shared" si="23"/>
        <v>2.6000000000000005</v>
      </c>
      <c r="I32" s="55">
        <f t="shared" si="23"/>
        <v>2.6000000000000005</v>
      </c>
      <c r="J32" s="54">
        <f t="shared" si="23"/>
        <v>2.6000000000000005</v>
      </c>
      <c r="K32" s="56">
        <f t="shared" si="23"/>
        <v>2.6000000000000005</v>
      </c>
      <c r="L32" s="54">
        <f t="shared" si="23"/>
        <v>0</v>
      </c>
      <c r="M32" s="55">
        <f t="shared" si="23"/>
        <v>0</v>
      </c>
      <c r="N32" s="54">
        <f t="shared" si="23"/>
        <v>0</v>
      </c>
      <c r="O32" s="57">
        <f t="shared" si="23"/>
        <v>0</v>
      </c>
      <c r="P32" s="58">
        <f t="shared" si="23"/>
        <v>2.9031578947368422</v>
      </c>
    </row>
    <row r="33" spans="2:16" x14ac:dyDescent="0.2">
      <c r="B33" s="1"/>
      <c r="C33" s="24" t="s">
        <v>23</v>
      </c>
      <c r="D33" s="89">
        <f t="shared" ref="D33:O33" si="24">IFERROR(D30/D31,0)</f>
        <v>6.48</v>
      </c>
      <c r="E33" s="90">
        <f t="shared" si="24"/>
        <v>3.5999999999999996</v>
      </c>
      <c r="F33" s="89">
        <f t="shared" si="24"/>
        <v>3.5999999999999996</v>
      </c>
      <c r="G33" s="91">
        <f t="shared" si="24"/>
        <v>3.5999999999999996</v>
      </c>
      <c r="H33" s="89">
        <f t="shared" si="24"/>
        <v>3.6000000000000005</v>
      </c>
      <c r="I33" s="90">
        <f t="shared" si="24"/>
        <v>3.6000000000000005</v>
      </c>
      <c r="J33" s="89">
        <f t="shared" si="24"/>
        <v>3.6000000000000005</v>
      </c>
      <c r="K33" s="91">
        <f t="shared" si="24"/>
        <v>3.6000000000000005</v>
      </c>
      <c r="L33" s="89">
        <f t="shared" si="24"/>
        <v>0</v>
      </c>
      <c r="M33" s="90">
        <f t="shared" si="24"/>
        <v>0</v>
      </c>
      <c r="N33" s="89">
        <f t="shared" si="24"/>
        <v>0</v>
      </c>
      <c r="O33" s="92">
        <f t="shared" si="24"/>
        <v>0</v>
      </c>
      <c r="P33" s="93">
        <f>SUM(D33:O33)</f>
        <v>31.680000000000007</v>
      </c>
    </row>
    <row r="34" spans="2:16" ht="17.25" customHeight="1" x14ac:dyDescent="0.3"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3"/>
    </row>
  </sheetData>
  <mergeCells count="4">
    <mergeCell ref="B5:B13"/>
    <mergeCell ref="B15:B21"/>
    <mergeCell ref="B23:B26"/>
    <mergeCell ref="B28:B33"/>
  </mergeCells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4546A"/>
  </sheetPr>
  <dimension ref="B1:Q34"/>
  <sheetViews>
    <sheetView zoomScaleNormal="100" workbookViewId="0">
      <selection activeCell="C2" sqref="C2"/>
    </sheetView>
  </sheetViews>
  <sheetFormatPr baseColWidth="10" defaultColWidth="10.75" defaultRowHeight="15" x14ac:dyDescent="0.2"/>
  <cols>
    <col min="1" max="1" width="3.25" style="4" customWidth="1"/>
    <col min="2" max="2" width="36.625" style="4" customWidth="1"/>
    <col min="3" max="3" width="33.25" style="4" customWidth="1"/>
    <col min="4" max="15" width="13.75" style="4" customWidth="1"/>
    <col min="16" max="16" width="11.125" style="4" customWidth="1"/>
    <col min="17" max="17" width="5.125" style="4" customWidth="1"/>
    <col min="18" max="16384" width="10.75" style="4"/>
  </cols>
  <sheetData>
    <row r="1" spans="2:17" ht="25.5" customHeight="1" x14ac:dyDescent="0.2">
      <c r="B1" s="5" t="s">
        <v>52</v>
      </c>
      <c r="C1" s="5"/>
      <c r="D1" s="5"/>
      <c r="E1" s="5"/>
    </row>
    <row r="2" spans="2:17" ht="43.5" customHeight="1" x14ac:dyDescent="0.5">
      <c r="B2" s="6" t="s">
        <v>1</v>
      </c>
      <c r="C2" s="7">
        <f ca="1">TODAY()</f>
        <v>46317</v>
      </c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7" ht="17.25" customHeight="1" x14ac:dyDescent="0.3">
      <c r="B3" s="9"/>
      <c r="C3" s="9"/>
      <c r="D3" s="9"/>
      <c r="E3" s="9"/>
      <c r="F3" s="9"/>
      <c r="G3" s="9"/>
      <c r="H3" s="9"/>
      <c r="I3" s="10"/>
      <c r="J3" s="9"/>
      <c r="K3" s="9"/>
      <c r="L3" s="9"/>
      <c r="M3" s="9"/>
      <c r="N3" s="9"/>
      <c r="O3" s="10"/>
      <c r="P3" s="9"/>
    </row>
    <row r="4" spans="2:17" s="11" customFormat="1" x14ac:dyDescent="0.25">
      <c r="B4" s="12"/>
      <c r="C4" s="12"/>
      <c r="D4" s="13">
        <f ca="1">C2</f>
        <v>46317</v>
      </c>
      <c r="E4" s="14">
        <f t="shared" ref="E4:O4" ca="1" si="0">DATE(YEAR(D4),MONTH(D4)+1,1)</f>
        <v>46327</v>
      </c>
      <c r="F4" s="13">
        <f t="shared" ca="1" si="0"/>
        <v>46357</v>
      </c>
      <c r="G4" s="15">
        <f t="shared" ca="1" si="0"/>
        <v>46388</v>
      </c>
      <c r="H4" s="13">
        <f t="shared" ca="1" si="0"/>
        <v>46419</v>
      </c>
      <c r="I4" s="14">
        <f t="shared" ca="1" si="0"/>
        <v>46447</v>
      </c>
      <c r="J4" s="13">
        <f t="shared" ca="1" si="0"/>
        <v>46478</v>
      </c>
      <c r="K4" s="15">
        <f t="shared" ca="1" si="0"/>
        <v>46508</v>
      </c>
      <c r="L4" s="13">
        <f t="shared" ca="1" si="0"/>
        <v>46539</v>
      </c>
      <c r="M4" s="14">
        <f t="shared" ca="1" si="0"/>
        <v>46569</v>
      </c>
      <c r="N4" s="13">
        <f t="shared" ca="1" si="0"/>
        <v>46600</v>
      </c>
      <c r="O4" s="16">
        <f t="shared" ca="1" si="0"/>
        <v>46631</v>
      </c>
      <c r="P4" s="17" t="s">
        <v>2</v>
      </c>
    </row>
    <row r="5" spans="2:17" x14ac:dyDescent="0.2">
      <c r="B5" s="1" t="s">
        <v>53</v>
      </c>
      <c r="C5" s="18" t="s">
        <v>26</v>
      </c>
      <c r="D5" s="94">
        <v>500</v>
      </c>
      <c r="E5" s="94">
        <v>800</v>
      </c>
      <c r="F5" s="94">
        <v>800</v>
      </c>
      <c r="G5" s="94">
        <v>800</v>
      </c>
      <c r="H5" s="94">
        <v>500</v>
      </c>
      <c r="I5" s="94">
        <v>500</v>
      </c>
      <c r="J5" s="94">
        <v>0</v>
      </c>
      <c r="K5" s="94">
        <v>0</v>
      </c>
      <c r="L5" s="94">
        <v>0</v>
      </c>
      <c r="M5" s="94">
        <v>0</v>
      </c>
      <c r="N5" s="94">
        <v>0</v>
      </c>
      <c r="O5" s="94">
        <v>0</v>
      </c>
      <c r="P5" s="95">
        <f>SUM(D5:O5)</f>
        <v>3900</v>
      </c>
    </row>
    <row r="6" spans="2:17" ht="15" customHeight="1" x14ac:dyDescent="0.2">
      <c r="B6" s="1"/>
      <c r="C6" s="24" t="s">
        <v>54</v>
      </c>
      <c r="D6" s="94">
        <v>6</v>
      </c>
      <c r="E6" s="96">
        <f t="shared" ref="E6:O6" si="1">D6</f>
        <v>6</v>
      </c>
      <c r="F6" s="97">
        <f t="shared" si="1"/>
        <v>6</v>
      </c>
      <c r="G6" s="98">
        <f t="shared" si="1"/>
        <v>6</v>
      </c>
      <c r="H6" s="97">
        <f t="shared" si="1"/>
        <v>6</v>
      </c>
      <c r="I6" s="96">
        <f t="shared" si="1"/>
        <v>6</v>
      </c>
      <c r="J6" s="97">
        <f t="shared" si="1"/>
        <v>6</v>
      </c>
      <c r="K6" s="98">
        <f t="shared" si="1"/>
        <v>6</v>
      </c>
      <c r="L6" s="97">
        <f t="shared" si="1"/>
        <v>6</v>
      </c>
      <c r="M6" s="96">
        <f t="shared" si="1"/>
        <v>6</v>
      </c>
      <c r="N6" s="97">
        <f t="shared" si="1"/>
        <v>6</v>
      </c>
      <c r="O6" s="99">
        <f t="shared" si="1"/>
        <v>6</v>
      </c>
      <c r="P6" s="100">
        <f>SUM(E6:O6)</f>
        <v>66</v>
      </c>
    </row>
    <row r="7" spans="2:17" ht="15" customHeight="1" x14ac:dyDescent="0.2">
      <c r="B7" s="1"/>
      <c r="C7" s="18" t="s">
        <v>28</v>
      </c>
      <c r="D7" s="101">
        <f t="shared" ref="D7:O7" si="2">(D5/D6)*1000</f>
        <v>83333.333333333328</v>
      </c>
      <c r="E7" s="102">
        <f t="shared" si="2"/>
        <v>133333.33333333334</v>
      </c>
      <c r="F7" s="101">
        <f t="shared" si="2"/>
        <v>133333.33333333334</v>
      </c>
      <c r="G7" s="103">
        <f t="shared" si="2"/>
        <v>133333.33333333334</v>
      </c>
      <c r="H7" s="101">
        <f t="shared" si="2"/>
        <v>83333.333333333328</v>
      </c>
      <c r="I7" s="102">
        <f t="shared" si="2"/>
        <v>83333.333333333328</v>
      </c>
      <c r="J7" s="101">
        <f t="shared" si="2"/>
        <v>0</v>
      </c>
      <c r="K7" s="103">
        <f t="shared" si="2"/>
        <v>0</v>
      </c>
      <c r="L7" s="101">
        <f t="shared" si="2"/>
        <v>0</v>
      </c>
      <c r="M7" s="102">
        <f t="shared" si="2"/>
        <v>0</v>
      </c>
      <c r="N7" s="101">
        <f t="shared" si="2"/>
        <v>0</v>
      </c>
      <c r="O7" s="104">
        <f t="shared" si="2"/>
        <v>0</v>
      </c>
      <c r="P7" s="23">
        <f>SUM(D7:O7)</f>
        <v>650000.00000000012</v>
      </c>
      <c r="Q7" s="35"/>
    </row>
    <row r="8" spans="2:17" ht="15" customHeight="1" x14ac:dyDescent="0.2">
      <c r="B8" s="1"/>
      <c r="C8" s="24" t="s">
        <v>29</v>
      </c>
      <c r="D8" s="105">
        <v>1.7999999999999999E-2</v>
      </c>
      <c r="E8" s="106">
        <v>0.01</v>
      </c>
      <c r="F8" s="107">
        <v>0.01</v>
      </c>
      <c r="G8" s="108">
        <v>0.01</v>
      </c>
      <c r="H8" s="107">
        <v>0.01</v>
      </c>
      <c r="I8" s="106">
        <v>0.01</v>
      </c>
      <c r="J8" s="107">
        <v>0.01</v>
      </c>
      <c r="K8" s="108">
        <v>0.01</v>
      </c>
      <c r="L8" s="107">
        <v>0.01</v>
      </c>
      <c r="M8" s="106">
        <v>0.01</v>
      </c>
      <c r="N8" s="107">
        <v>0.01</v>
      </c>
      <c r="O8" s="109">
        <v>0.01</v>
      </c>
      <c r="P8" s="110">
        <f>AVERAGE(D8:O8)</f>
        <v>1.0666666666666665E-2</v>
      </c>
    </row>
    <row r="9" spans="2:17" ht="15" customHeight="1" x14ac:dyDescent="0.2">
      <c r="B9" s="1"/>
      <c r="C9" s="18" t="s">
        <v>30</v>
      </c>
      <c r="D9" s="19">
        <f t="shared" ref="D9:O9" si="3">D8*D7</f>
        <v>1499.9999999999998</v>
      </c>
      <c r="E9" s="20">
        <f t="shared" si="3"/>
        <v>1333.3333333333335</v>
      </c>
      <c r="F9" s="19">
        <f t="shared" si="3"/>
        <v>1333.3333333333335</v>
      </c>
      <c r="G9" s="21">
        <f t="shared" si="3"/>
        <v>1333.3333333333335</v>
      </c>
      <c r="H9" s="19">
        <f t="shared" si="3"/>
        <v>833.33333333333326</v>
      </c>
      <c r="I9" s="20">
        <f t="shared" si="3"/>
        <v>833.33333333333326</v>
      </c>
      <c r="J9" s="19">
        <f t="shared" si="3"/>
        <v>0</v>
      </c>
      <c r="K9" s="21">
        <f t="shared" si="3"/>
        <v>0</v>
      </c>
      <c r="L9" s="19">
        <f t="shared" si="3"/>
        <v>0</v>
      </c>
      <c r="M9" s="20">
        <f t="shared" si="3"/>
        <v>0</v>
      </c>
      <c r="N9" s="19">
        <f t="shared" si="3"/>
        <v>0</v>
      </c>
      <c r="O9" s="22">
        <f t="shared" si="3"/>
        <v>0</v>
      </c>
      <c r="P9" s="23">
        <f>SUM(D9:O9)</f>
        <v>7166.6666666666661</v>
      </c>
    </row>
    <row r="10" spans="2:17" ht="15" customHeight="1" x14ac:dyDescent="0.2">
      <c r="B10" s="1"/>
      <c r="C10" s="24" t="s">
        <v>31</v>
      </c>
      <c r="D10" s="69">
        <f t="shared" ref="D10:O10" si="4">IFERROR(D5/D9,0)</f>
        <v>0.33333333333333337</v>
      </c>
      <c r="E10" s="70">
        <f t="shared" si="4"/>
        <v>0.6</v>
      </c>
      <c r="F10" s="69">
        <f t="shared" si="4"/>
        <v>0.6</v>
      </c>
      <c r="G10" s="71">
        <f t="shared" si="4"/>
        <v>0.6</v>
      </c>
      <c r="H10" s="69">
        <f t="shared" si="4"/>
        <v>0.60000000000000009</v>
      </c>
      <c r="I10" s="70">
        <f t="shared" si="4"/>
        <v>0.60000000000000009</v>
      </c>
      <c r="J10" s="69">
        <f t="shared" si="4"/>
        <v>0</v>
      </c>
      <c r="K10" s="71">
        <f t="shared" si="4"/>
        <v>0</v>
      </c>
      <c r="L10" s="69">
        <f t="shared" si="4"/>
        <v>0</v>
      </c>
      <c r="M10" s="70">
        <f t="shared" si="4"/>
        <v>0</v>
      </c>
      <c r="N10" s="69">
        <f t="shared" si="4"/>
        <v>0</v>
      </c>
      <c r="O10" s="72">
        <f t="shared" si="4"/>
        <v>0</v>
      </c>
      <c r="P10" s="73">
        <f>AVERAGE(D10:O10)</f>
        <v>0.27777777777777779</v>
      </c>
    </row>
    <row r="11" spans="2:17" ht="15" customHeight="1" x14ac:dyDescent="0.2">
      <c r="B11" s="1"/>
      <c r="C11" s="18" t="s">
        <v>55</v>
      </c>
      <c r="D11" s="105">
        <v>0.3</v>
      </c>
      <c r="E11" s="30">
        <f t="shared" ref="E11:O11" si="5">D11</f>
        <v>0.3</v>
      </c>
      <c r="F11" s="31">
        <f t="shared" si="5"/>
        <v>0.3</v>
      </c>
      <c r="G11" s="32">
        <f t="shared" si="5"/>
        <v>0.3</v>
      </c>
      <c r="H11" s="31">
        <f t="shared" si="5"/>
        <v>0.3</v>
      </c>
      <c r="I11" s="30">
        <f t="shared" si="5"/>
        <v>0.3</v>
      </c>
      <c r="J11" s="31">
        <f t="shared" si="5"/>
        <v>0.3</v>
      </c>
      <c r="K11" s="32">
        <f t="shared" si="5"/>
        <v>0.3</v>
      </c>
      <c r="L11" s="31">
        <f t="shared" si="5"/>
        <v>0.3</v>
      </c>
      <c r="M11" s="30">
        <f t="shared" si="5"/>
        <v>0.3</v>
      </c>
      <c r="N11" s="31">
        <f t="shared" si="5"/>
        <v>0.3</v>
      </c>
      <c r="O11" s="33">
        <f t="shared" si="5"/>
        <v>0.3</v>
      </c>
      <c r="P11" s="34">
        <f>AVERAGE(D11:O11)</f>
        <v>0.29999999999999993</v>
      </c>
    </row>
    <row r="12" spans="2:17" ht="15" customHeight="1" x14ac:dyDescent="0.2">
      <c r="B12" s="1"/>
      <c r="C12" s="24" t="s">
        <v>56</v>
      </c>
      <c r="D12" s="25">
        <f t="shared" ref="D12:O12" si="6">D9*D11</f>
        <v>449.99999999999994</v>
      </c>
      <c r="E12" s="26">
        <f t="shared" si="6"/>
        <v>400.00000000000006</v>
      </c>
      <c r="F12" s="25">
        <f t="shared" si="6"/>
        <v>400.00000000000006</v>
      </c>
      <c r="G12" s="27">
        <f t="shared" si="6"/>
        <v>400.00000000000006</v>
      </c>
      <c r="H12" s="25">
        <f t="shared" si="6"/>
        <v>249.99999999999997</v>
      </c>
      <c r="I12" s="26">
        <f t="shared" si="6"/>
        <v>249.99999999999997</v>
      </c>
      <c r="J12" s="25">
        <f t="shared" si="6"/>
        <v>0</v>
      </c>
      <c r="K12" s="27">
        <f t="shared" si="6"/>
        <v>0</v>
      </c>
      <c r="L12" s="25">
        <f t="shared" si="6"/>
        <v>0</v>
      </c>
      <c r="M12" s="26">
        <f t="shared" si="6"/>
        <v>0</v>
      </c>
      <c r="N12" s="25">
        <f t="shared" si="6"/>
        <v>0</v>
      </c>
      <c r="O12" s="28">
        <f t="shared" si="6"/>
        <v>0</v>
      </c>
      <c r="P12" s="29">
        <f>SUM(D12:O12)</f>
        <v>2150</v>
      </c>
    </row>
    <row r="13" spans="2:17" ht="15" customHeight="1" x14ac:dyDescent="0.2">
      <c r="B13" s="1"/>
      <c r="C13" s="18" t="s">
        <v>57</v>
      </c>
      <c r="D13" s="59">
        <f t="shared" ref="D13:O13" si="7">IFERROR(D5/D12,)</f>
        <v>1.1111111111111112</v>
      </c>
      <c r="E13" s="60">
        <f t="shared" si="7"/>
        <v>1.9999999999999998</v>
      </c>
      <c r="F13" s="59">
        <f t="shared" si="7"/>
        <v>1.9999999999999998</v>
      </c>
      <c r="G13" s="61">
        <f t="shared" si="7"/>
        <v>1.9999999999999998</v>
      </c>
      <c r="H13" s="59">
        <f t="shared" si="7"/>
        <v>2.0000000000000004</v>
      </c>
      <c r="I13" s="60">
        <f t="shared" si="7"/>
        <v>2.0000000000000004</v>
      </c>
      <c r="J13" s="59">
        <f t="shared" si="7"/>
        <v>0</v>
      </c>
      <c r="K13" s="61">
        <f t="shared" si="7"/>
        <v>0</v>
      </c>
      <c r="L13" s="59">
        <f t="shared" si="7"/>
        <v>0</v>
      </c>
      <c r="M13" s="60">
        <f t="shared" si="7"/>
        <v>0</v>
      </c>
      <c r="N13" s="59">
        <f t="shared" si="7"/>
        <v>0</v>
      </c>
      <c r="O13" s="62">
        <f t="shared" si="7"/>
        <v>0</v>
      </c>
      <c r="P13" s="95">
        <f>IFERROR(P5/P12,0)</f>
        <v>1.8139534883720929</v>
      </c>
    </row>
    <row r="14" spans="2:17" ht="17.25" customHeight="1" x14ac:dyDescent="0.3"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3"/>
    </row>
    <row r="15" spans="2:17" x14ac:dyDescent="0.2">
      <c r="B15" s="1" t="s">
        <v>3</v>
      </c>
      <c r="C15" s="18" t="s">
        <v>58</v>
      </c>
      <c r="D15" s="19">
        <f t="shared" ref="D15:O15" si="8">D12</f>
        <v>449.99999999999994</v>
      </c>
      <c r="E15" s="20">
        <f t="shared" si="8"/>
        <v>400.00000000000006</v>
      </c>
      <c r="F15" s="19">
        <f t="shared" si="8"/>
        <v>400.00000000000006</v>
      </c>
      <c r="G15" s="21">
        <f t="shared" si="8"/>
        <v>400.00000000000006</v>
      </c>
      <c r="H15" s="19">
        <f t="shared" si="8"/>
        <v>249.99999999999997</v>
      </c>
      <c r="I15" s="20">
        <f t="shared" si="8"/>
        <v>249.99999999999997</v>
      </c>
      <c r="J15" s="19">
        <f t="shared" si="8"/>
        <v>0</v>
      </c>
      <c r="K15" s="21">
        <f t="shared" si="8"/>
        <v>0</v>
      </c>
      <c r="L15" s="19">
        <f t="shared" si="8"/>
        <v>0</v>
      </c>
      <c r="M15" s="20">
        <f t="shared" si="8"/>
        <v>0</v>
      </c>
      <c r="N15" s="19">
        <f t="shared" si="8"/>
        <v>0</v>
      </c>
      <c r="O15" s="22">
        <f t="shared" si="8"/>
        <v>0</v>
      </c>
      <c r="P15" s="23">
        <f>SUM(D15:O15)</f>
        <v>2150</v>
      </c>
    </row>
    <row r="16" spans="2:17" x14ac:dyDescent="0.2">
      <c r="B16" s="1"/>
      <c r="C16" s="24" t="s">
        <v>59</v>
      </c>
      <c r="D16" s="36"/>
      <c r="E16" s="26">
        <f t="shared" ref="E16:O16" si="9">E17*E18</f>
        <v>67.499999999999986</v>
      </c>
      <c r="F16" s="25">
        <f t="shared" si="9"/>
        <v>117.375</v>
      </c>
      <c r="G16" s="27">
        <f t="shared" si="9"/>
        <v>159.76874999999998</v>
      </c>
      <c r="H16" s="25">
        <f t="shared" si="9"/>
        <v>195.8034375</v>
      </c>
      <c r="I16" s="26">
        <f t="shared" si="9"/>
        <v>203.93292187500001</v>
      </c>
      <c r="J16" s="25">
        <f t="shared" si="9"/>
        <v>210.84298359375001</v>
      </c>
      <c r="K16" s="27">
        <f t="shared" si="9"/>
        <v>179.21653605468751</v>
      </c>
      <c r="L16" s="25">
        <f t="shared" si="9"/>
        <v>152.33405564648439</v>
      </c>
      <c r="M16" s="26">
        <f t="shared" si="9"/>
        <v>129.48394729951173</v>
      </c>
      <c r="N16" s="25">
        <f t="shared" si="9"/>
        <v>110.06135520458497</v>
      </c>
      <c r="O16" s="28">
        <f t="shared" si="9"/>
        <v>93.552151923897227</v>
      </c>
      <c r="P16" s="29">
        <f>SUM(D16:O16)</f>
        <v>1619.8711390979158</v>
      </c>
    </row>
    <row r="17" spans="2:17" x14ac:dyDescent="0.2">
      <c r="B17" s="1"/>
      <c r="C17" s="18" t="s">
        <v>60</v>
      </c>
      <c r="D17" s="105">
        <v>0.15</v>
      </c>
      <c r="E17" s="30">
        <f t="shared" ref="E17:O17" si="10">D17</f>
        <v>0.15</v>
      </c>
      <c r="F17" s="31">
        <f t="shared" si="10"/>
        <v>0.15</v>
      </c>
      <c r="G17" s="32">
        <f t="shared" si="10"/>
        <v>0.15</v>
      </c>
      <c r="H17" s="31">
        <f t="shared" si="10"/>
        <v>0.15</v>
      </c>
      <c r="I17" s="30">
        <f t="shared" si="10"/>
        <v>0.15</v>
      </c>
      <c r="J17" s="31">
        <f t="shared" si="10"/>
        <v>0.15</v>
      </c>
      <c r="K17" s="32">
        <f t="shared" si="10"/>
        <v>0.15</v>
      </c>
      <c r="L17" s="31">
        <f t="shared" si="10"/>
        <v>0.15</v>
      </c>
      <c r="M17" s="30">
        <f t="shared" si="10"/>
        <v>0.15</v>
      </c>
      <c r="N17" s="31">
        <f t="shared" si="10"/>
        <v>0.15</v>
      </c>
      <c r="O17" s="33">
        <f t="shared" si="10"/>
        <v>0.15</v>
      </c>
      <c r="P17" s="34">
        <f>SUM(D17:O17)</f>
        <v>1.7999999999999996</v>
      </c>
      <c r="Q17" s="35"/>
    </row>
    <row r="18" spans="2:17" x14ac:dyDescent="0.2">
      <c r="B18" s="1"/>
      <c r="C18" s="24" t="s">
        <v>61</v>
      </c>
      <c r="D18" s="36">
        <v>0</v>
      </c>
      <c r="E18" s="37">
        <f t="shared" ref="E18:O18" si="11">D19</f>
        <v>449.99999999999994</v>
      </c>
      <c r="F18" s="36">
        <f t="shared" si="11"/>
        <v>782.5</v>
      </c>
      <c r="G18" s="38">
        <f t="shared" si="11"/>
        <v>1065.125</v>
      </c>
      <c r="H18" s="36">
        <f t="shared" si="11"/>
        <v>1305.35625</v>
      </c>
      <c r="I18" s="37">
        <f t="shared" si="11"/>
        <v>1359.5528125000001</v>
      </c>
      <c r="J18" s="36">
        <f t="shared" si="11"/>
        <v>1405.6198906250002</v>
      </c>
      <c r="K18" s="38">
        <f t="shared" si="11"/>
        <v>1194.7769070312502</v>
      </c>
      <c r="L18" s="36">
        <f t="shared" si="11"/>
        <v>1015.5603709765627</v>
      </c>
      <c r="M18" s="37">
        <f t="shared" si="11"/>
        <v>863.22631533007825</v>
      </c>
      <c r="N18" s="36">
        <f t="shared" si="11"/>
        <v>733.74236803056647</v>
      </c>
      <c r="O18" s="39">
        <f t="shared" si="11"/>
        <v>623.6810128259815</v>
      </c>
      <c r="P18" s="29">
        <f>D18</f>
        <v>0</v>
      </c>
    </row>
    <row r="19" spans="2:17" x14ac:dyDescent="0.2">
      <c r="B19" s="1"/>
      <c r="C19" s="18" t="s">
        <v>62</v>
      </c>
      <c r="D19" s="19">
        <f t="shared" ref="D19:O19" si="12">D18+D15-D16</f>
        <v>449.99999999999994</v>
      </c>
      <c r="E19" s="20">
        <f t="shared" si="12"/>
        <v>782.5</v>
      </c>
      <c r="F19" s="19">
        <f t="shared" si="12"/>
        <v>1065.125</v>
      </c>
      <c r="G19" s="21">
        <f t="shared" si="12"/>
        <v>1305.35625</v>
      </c>
      <c r="H19" s="19">
        <f t="shared" si="12"/>
        <v>1359.5528125000001</v>
      </c>
      <c r="I19" s="20">
        <f t="shared" si="12"/>
        <v>1405.6198906250002</v>
      </c>
      <c r="J19" s="19">
        <f t="shared" si="12"/>
        <v>1194.7769070312502</v>
      </c>
      <c r="K19" s="21">
        <f t="shared" si="12"/>
        <v>1015.5603709765627</v>
      </c>
      <c r="L19" s="19">
        <f t="shared" si="12"/>
        <v>863.22631533007825</v>
      </c>
      <c r="M19" s="20">
        <f t="shared" si="12"/>
        <v>733.74236803056647</v>
      </c>
      <c r="N19" s="19">
        <f t="shared" si="12"/>
        <v>623.6810128259815</v>
      </c>
      <c r="O19" s="22">
        <f t="shared" si="12"/>
        <v>530.12886090208428</v>
      </c>
      <c r="P19" s="23">
        <f>O19</f>
        <v>530.12886090208428</v>
      </c>
    </row>
    <row r="20" spans="2:17" x14ac:dyDescent="0.2">
      <c r="B20" s="1"/>
      <c r="C20" s="111" t="s">
        <v>63</v>
      </c>
      <c r="D20" s="25">
        <f>D19/2</f>
        <v>224.99999999999997</v>
      </c>
      <c r="E20" s="37">
        <f t="shared" ref="E20:O20" si="13">(D19-E16)+(E15/2)</f>
        <v>582.5</v>
      </c>
      <c r="F20" s="36">
        <f t="shared" si="13"/>
        <v>865.125</v>
      </c>
      <c r="G20" s="38">
        <f t="shared" si="13"/>
        <v>1105.35625</v>
      </c>
      <c r="H20" s="36">
        <f t="shared" si="13"/>
        <v>1234.5528125000001</v>
      </c>
      <c r="I20" s="37">
        <f t="shared" si="13"/>
        <v>1280.6198906250002</v>
      </c>
      <c r="J20" s="36">
        <f t="shared" si="13"/>
        <v>1194.7769070312502</v>
      </c>
      <c r="K20" s="38">
        <f t="shared" si="13"/>
        <v>1015.5603709765627</v>
      </c>
      <c r="L20" s="36">
        <f t="shared" si="13"/>
        <v>863.22631533007825</v>
      </c>
      <c r="M20" s="37">
        <f t="shared" si="13"/>
        <v>733.74236803056647</v>
      </c>
      <c r="N20" s="36">
        <f t="shared" si="13"/>
        <v>623.6810128259815</v>
      </c>
      <c r="O20" s="39">
        <f t="shared" si="13"/>
        <v>530.12886090208428</v>
      </c>
      <c r="P20" s="29">
        <f>O20</f>
        <v>530.12886090208428</v>
      </c>
    </row>
    <row r="21" spans="2:17" x14ac:dyDescent="0.2">
      <c r="B21" s="1"/>
      <c r="C21" s="40" t="s">
        <v>10</v>
      </c>
      <c r="D21" s="19"/>
      <c r="E21" s="30">
        <f t="shared" ref="E21:O21" si="14">IFERROR(E20/D20-1,0)</f>
        <v>1.588888888888889</v>
      </c>
      <c r="F21" s="31">
        <f t="shared" si="14"/>
        <v>0.48519313304721035</v>
      </c>
      <c r="G21" s="32">
        <f t="shared" si="14"/>
        <v>0.27768386071376971</v>
      </c>
      <c r="H21" s="31">
        <f t="shared" si="14"/>
        <v>0.11688228342672335</v>
      </c>
      <c r="I21" s="30">
        <f t="shared" si="14"/>
        <v>3.7314789337941079E-2</v>
      </c>
      <c r="J21" s="31">
        <f t="shared" si="14"/>
        <v>-6.7032367857299713E-2</v>
      </c>
      <c r="K21" s="32">
        <f t="shared" si="14"/>
        <v>-0.14999999999999991</v>
      </c>
      <c r="L21" s="31">
        <f t="shared" si="14"/>
        <v>-0.15000000000000002</v>
      </c>
      <c r="M21" s="30">
        <f t="shared" si="14"/>
        <v>-0.15000000000000002</v>
      </c>
      <c r="N21" s="31">
        <f t="shared" si="14"/>
        <v>-0.15000000000000002</v>
      </c>
      <c r="O21" s="33">
        <f t="shared" si="14"/>
        <v>-0.15000000000000002</v>
      </c>
      <c r="P21" s="23"/>
    </row>
    <row r="22" spans="2:17" ht="17.25" customHeight="1" x14ac:dyDescent="0.3">
      <c r="B22" s="41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</row>
    <row r="23" spans="2:17" x14ac:dyDescent="0.2">
      <c r="B23" s="1" t="s">
        <v>11</v>
      </c>
      <c r="C23" s="18" t="s">
        <v>64</v>
      </c>
      <c r="D23" s="112">
        <v>20</v>
      </c>
      <c r="E23" s="45">
        <f t="shared" ref="E23:O23" si="15">D23</f>
        <v>20</v>
      </c>
      <c r="F23" s="44">
        <f t="shared" si="15"/>
        <v>20</v>
      </c>
      <c r="G23" s="46">
        <f t="shared" si="15"/>
        <v>20</v>
      </c>
      <c r="H23" s="44">
        <f t="shared" si="15"/>
        <v>20</v>
      </c>
      <c r="I23" s="45">
        <f t="shared" si="15"/>
        <v>20</v>
      </c>
      <c r="J23" s="44">
        <f t="shared" si="15"/>
        <v>20</v>
      </c>
      <c r="K23" s="46">
        <f t="shared" si="15"/>
        <v>20</v>
      </c>
      <c r="L23" s="44">
        <f t="shared" si="15"/>
        <v>20</v>
      </c>
      <c r="M23" s="45">
        <f t="shared" si="15"/>
        <v>20</v>
      </c>
      <c r="N23" s="44">
        <f t="shared" si="15"/>
        <v>20</v>
      </c>
      <c r="O23" s="47">
        <f t="shared" si="15"/>
        <v>20</v>
      </c>
      <c r="P23" s="113">
        <f>AVERAGE(D23:O23)</f>
        <v>20</v>
      </c>
    </row>
    <row r="24" spans="2:17" x14ac:dyDescent="0.2">
      <c r="B24" s="1"/>
      <c r="C24" s="24" t="s">
        <v>65</v>
      </c>
      <c r="D24" s="114">
        <v>5</v>
      </c>
      <c r="E24" s="115">
        <f t="shared" ref="E24:O24" si="16">D24</f>
        <v>5</v>
      </c>
      <c r="F24" s="116">
        <f t="shared" si="16"/>
        <v>5</v>
      </c>
      <c r="G24" s="117">
        <f t="shared" si="16"/>
        <v>5</v>
      </c>
      <c r="H24" s="116">
        <f t="shared" si="16"/>
        <v>5</v>
      </c>
      <c r="I24" s="115">
        <f t="shared" si="16"/>
        <v>5</v>
      </c>
      <c r="J24" s="116">
        <f t="shared" si="16"/>
        <v>5</v>
      </c>
      <c r="K24" s="117">
        <f t="shared" si="16"/>
        <v>5</v>
      </c>
      <c r="L24" s="116">
        <f t="shared" si="16"/>
        <v>5</v>
      </c>
      <c r="M24" s="115">
        <f t="shared" si="16"/>
        <v>5</v>
      </c>
      <c r="N24" s="116">
        <f t="shared" si="16"/>
        <v>5</v>
      </c>
      <c r="O24" s="118">
        <f t="shared" si="16"/>
        <v>5</v>
      </c>
      <c r="P24" s="29">
        <f>AVERAGE(D24:O24)</f>
        <v>5</v>
      </c>
    </row>
    <row r="25" spans="2:17" x14ac:dyDescent="0.2">
      <c r="B25" s="1"/>
      <c r="C25" s="74" t="s">
        <v>66</v>
      </c>
      <c r="D25" s="119">
        <v>10</v>
      </c>
      <c r="E25" s="120">
        <f t="shared" ref="E25:O25" si="17">D25</f>
        <v>10</v>
      </c>
      <c r="F25" s="121">
        <f t="shared" si="17"/>
        <v>10</v>
      </c>
      <c r="G25" s="122">
        <f t="shared" si="17"/>
        <v>10</v>
      </c>
      <c r="H25" s="121">
        <f t="shared" si="17"/>
        <v>10</v>
      </c>
      <c r="I25" s="120">
        <f t="shared" si="17"/>
        <v>10</v>
      </c>
      <c r="J25" s="121">
        <f t="shared" si="17"/>
        <v>10</v>
      </c>
      <c r="K25" s="122">
        <f t="shared" si="17"/>
        <v>10</v>
      </c>
      <c r="L25" s="121">
        <f t="shared" si="17"/>
        <v>10</v>
      </c>
      <c r="M25" s="120">
        <f t="shared" si="17"/>
        <v>10</v>
      </c>
      <c r="N25" s="121">
        <f t="shared" si="17"/>
        <v>10</v>
      </c>
      <c r="O25" s="123">
        <f t="shared" si="17"/>
        <v>10</v>
      </c>
      <c r="P25" s="113">
        <f>AVERAGE(D25:O25)</f>
        <v>10</v>
      </c>
    </row>
    <row r="26" spans="2:17" x14ac:dyDescent="0.2">
      <c r="B26" s="1"/>
      <c r="C26" s="111" t="s">
        <v>67</v>
      </c>
      <c r="D26" s="97">
        <f t="shared" ref="D26:O26" si="18">D20*D23*D24/1000*D25</f>
        <v>224.99999999999997</v>
      </c>
      <c r="E26" s="96">
        <f t="shared" si="18"/>
        <v>582.5</v>
      </c>
      <c r="F26" s="97">
        <f t="shared" si="18"/>
        <v>865.125</v>
      </c>
      <c r="G26" s="98">
        <f t="shared" si="18"/>
        <v>1105.35625</v>
      </c>
      <c r="H26" s="97">
        <f t="shared" si="18"/>
        <v>1234.5528125000001</v>
      </c>
      <c r="I26" s="96">
        <f t="shared" si="18"/>
        <v>1280.6198906250002</v>
      </c>
      <c r="J26" s="97">
        <f t="shared" si="18"/>
        <v>1194.7769070312502</v>
      </c>
      <c r="K26" s="98">
        <f t="shared" si="18"/>
        <v>1015.5603709765626</v>
      </c>
      <c r="L26" s="97">
        <f t="shared" si="18"/>
        <v>863.22631533007825</v>
      </c>
      <c r="M26" s="96">
        <f t="shared" si="18"/>
        <v>733.74236803056647</v>
      </c>
      <c r="N26" s="97">
        <f t="shared" si="18"/>
        <v>623.6810128259815</v>
      </c>
      <c r="O26" s="99">
        <f t="shared" si="18"/>
        <v>530.12886090208428</v>
      </c>
      <c r="P26" s="100">
        <f>SUM(D26:O26)</f>
        <v>10254.269788221525</v>
      </c>
    </row>
    <row r="27" spans="2:17" ht="17.25" customHeight="1" x14ac:dyDescent="0.3"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3"/>
    </row>
    <row r="28" spans="2:17" x14ac:dyDescent="0.2">
      <c r="B28" s="1" t="s">
        <v>17</v>
      </c>
      <c r="C28" s="18" t="s">
        <v>68</v>
      </c>
      <c r="D28" s="64">
        <f t="shared" ref="D28:P28" si="19">1/D17</f>
        <v>6.666666666666667</v>
      </c>
      <c r="E28" s="65">
        <f t="shared" si="19"/>
        <v>6.666666666666667</v>
      </c>
      <c r="F28" s="64">
        <f t="shared" si="19"/>
        <v>6.666666666666667</v>
      </c>
      <c r="G28" s="66">
        <f t="shared" si="19"/>
        <v>6.666666666666667</v>
      </c>
      <c r="H28" s="64">
        <f t="shared" si="19"/>
        <v>6.666666666666667</v>
      </c>
      <c r="I28" s="65">
        <f t="shared" si="19"/>
        <v>6.666666666666667</v>
      </c>
      <c r="J28" s="64">
        <f t="shared" si="19"/>
        <v>6.666666666666667</v>
      </c>
      <c r="K28" s="66">
        <f t="shared" si="19"/>
        <v>6.666666666666667</v>
      </c>
      <c r="L28" s="64">
        <f t="shared" si="19"/>
        <v>6.666666666666667</v>
      </c>
      <c r="M28" s="65">
        <f t="shared" si="19"/>
        <v>6.666666666666667</v>
      </c>
      <c r="N28" s="64">
        <f t="shared" si="19"/>
        <v>6.666666666666667</v>
      </c>
      <c r="O28" s="67">
        <f t="shared" si="19"/>
        <v>6.666666666666667</v>
      </c>
      <c r="P28" s="68">
        <f t="shared" si="19"/>
        <v>0.55555555555555569</v>
      </c>
    </row>
    <row r="29" spans="2:17" x14ac:dyDescent="0.2">
      <c r="B29" s="1"/>
      <c r="C29" s="24" t="s">
        <v>69</v>
      </c>
      <c r="D29" s="69">
        <f t="shared" ref="D29:P29" si="20">IFERROR(D26/D20,0)</f>
        <v>1</v>
      </c>
      <c r="E29" s="70">
        <f t="shared" si="20"/>
        <v>1</v>
      </c>
      <c r="F29" s="69">
        <f t="shared" si="20"/>
        <v>1</v>
      </c>
      <c r="G29" s="71">
        <f t="shared" si="20"/>
        <v>1</v>
      </c>
      <c r="H29" s="69">
        <f t="shared" si="20"/>
        <v>1</v>
      </c>
      <c r="I29" s="70">
        <f t="shared" si="20"/>
        <v>1</v>
      </c>
      <c r="J29" s="69">
        <f t="shared" si="20"/>
        <v>1</v>
      </c>
      <c r="K29" s="71">
        <f t="shared" si="20"/>
        <v>0.99999999999999989</v>
      </c>
      <c r="L29" s="69">
        <f t="shared" si="20"/>
        <v>1</v>
      </c>
      <c r="M29" s="70">
        <f t="shared" si="20"/>
        <v>1</v>
      </c>
      <c r="N29" s="69">
        <f t="shared" si="20"/>
        <v>1</v>
      </c>
      <c r="O29" s="72">
        <f t="shared" si="20"/>
        <v>1</v>
      </c>
      <c r="P29" s="73">
        <f t="shared" si="20"/>
        <v>19.342975914898371</v>
      </c>
    </row>
    <row r="30" spans="2:17" x14ac:dyDescent="0.2">
      <c r="B30" s="1"/>
      <c r="C30" s="74" t="s">
        <v>20</v>
      </c>
      <c r="D30" s="75">
        <f t="shared" ref="D30:P30" si="21">D28*D29</f>
        <v>6.666666666666667</v>
      </c>
      <c r="E30" s="76">
        <f t="shared" si="21"/>
        <v>6.666666666666667</v>
      </c>
      <c r="F30" s="77">
        <f t="shared" si="21"/>
        <v>6.666666666666667</v>
      </c>
      <c r="G30" s="78">
        <f t="shared" si="21"/>
        <v>6.666666666666667</v>
      </c>
      <c r="H30" s="77">
        <f t="shared" si="21"/>
        <v>6.666666666666667</v>
      </c>
      <c r="I30" s="76">
        <f t="shared" si="21"/>
        <v>6.666666666666667</v>
      </c>
      <c r="J30" s="77">
        <f t="shared" si="21"/>
        <v>6.666666666666667</v>
      </c>
      <c r="K30" s="78">
        <f t="shared" si="21"/>
        <v>6.6666666666666661</v>
      </c>
      <c r="L30" s="77">
        <f t="shared" si="21"/>
        <v>6.666666666666667</v>
      </c>
      <c r="M30" s="76">
        <f t="shared" si="21"/>
        <v>6.666666666666667</v>
      </c>
      <c r="N30" s="77">
        <f t="shared" si="21"/>
        <v>6.666666666666667</v>
      </c>
      <c r="O30" s="79">
        <f t="shared" si="21"/>
        <v>6.666666666666667</v>
      </c>
      <c r="P30" s="80">
        <f t="shared" si="21"/>
        <v>10.746097730499098</v>
      </c>
    </row>
    <row r="31" spans="2:17" x14ac:dyDescent="0.2">
      <c r="B31" s="1"/>
      <c r="C31" s="24" t="s">
        <v>70</v>
      </c>
      <c r="D31" s="81">
        <f t="shared" ref="D31:P31" si="22">D13</f>
        <v>1.1111111111111112</v>
      </c>
      <c r="E31" s="82">
        <f t="shared" si="22"/>
        <v>1.9999999999999998</v>
      </c>
      <c r="F31" s="81">
        <f t="shared" si="22"/>
        <v>1.9999999999999998</v>
      </c>
      <c r="G31" s="83">
        <f t="shared" si="22"/>
        <v>1.9999999999999998</v>
      </c>
      <c r="H31" s="81">
        <f t="shared" si="22"/>
        <v>2.0000000000000004</v>
      </c>
      <c r="I31" s="82">
        <f t="shared" si="22"/>
        <v>2.0000000000000004</v>
      </c>
      <c r="J31" s="81">
        <f t="shared" si="22"/>
        <v>0</v>
      </c>
      <c r="K31" s="83">
        <f t="shared" si="22"/>
        <v>0</v>
      </c>
      <c r="L31" s="81">
        <f t="shared" si="22"/>
        <v>0</v>
      </c>
      <c r="M31" s="82">
        <f t="shared" si="22"/>
        <v>0</v>
      </c>
      <c r="N31" s="81">
        <f t="shared" si="22"/>
        <v>0</v>
      </c>
      <c r="O31" s="84">
        <f t="shared" si="22"/>
        <v>0</v>
      </c>
      <c r="P31" s="85">
        <f t="shared" si="22"/>
        <v>1.8139534883720929</v>
      </c>
    </row>
    <row r="32" spans="2:17" x14ac:dyDescent="0.2">
      <c r="B32" s="1"/>
      <c r="C32" s="74" t="s">
        <v>22</v>
      </c>
      <c r="D32" s="86">
        <f t="shared" ref="D32:P32" si="23">IF(D31&gt;0,(D30-D31)/D31,0)</f>
        <v>5</v>
      </c>
      <c r="E32" s="87">
        <f t="shared" si="23"/>
        <v>2.3333333333333339</v>
      </c>
      <c r="F32" s="86">
        <f t="shared" si="23"/>
        <v>2.3333333333333339</v>
      </c>
      <c r="G32" s="88">
        <f t="shared" si="23"/>
        <v>2.3333333333333339</v>
      </c>
      <c r="H32" s="54">
        <f t="shared" si="23"/>
        <v>2.3333333333333326</v>
      </c>
      <c r="I32" s="55">
        <f t="shared" si="23"/>
        <v>2.3333333333333326</v>
      </c>
      <c r="J32" s="54">
        <f t="shared" si="23"/>
        <v>0</v>
      </c>
      <c r="K32" s="56">
        <f t="shared" si="23"/>
        <v>0</v>
      </c>
      <c r="L32" s="54">
        <f t="shared" si="23"/>
        <v>0</v>
      </c>
      <c r="M32" s="55">
        <f t="shared" si="23"/>
        <v>0</v>
      </c>
      <c r="N32" s="54">
        <f t="shared" si="23"/>
        <v>0</v>
      </c>
      <c r="O32" s="57">
        <f t="shared" si="23"/>
        <v>0</v>
      </c>
      <c r="P32" s="58">
        <f t="shared" si="23"/>
        <v>4.9241308001469397</v>
      </c>
    </row>
    <row r="33" spans="2:16" x14ac:dyDescent="0.2">
      <c r="B33" s="1"/>
      <c r="C33" s="24" t="s">
        <v>23</v>
      </c>
      <c r="D33" s="89">
        <f t="shared" ref="D33:O33" si="24">IFERROR(D30/D31,0)</f>
        <v>6</v>
      </c>
      <c r="E33" s="90">
        <f t="shared" si="24"/>
        <v>3.3333333333333339</v>
      </c>
      <c r="F33" s="89">
        <f t="shared" si="24"/>
        <v>3.3333333333333339</v>
      </c>
      <c r="G33" s="91">
        <f t="shared" si="24"/>
        <v>3.3333333333333339</v>
      </c>
      <c r="H33" s="89">
        <f t="shared" si="24"/>
        <v>3.3333333333333326</v>
      </c>
      <c r="I33" s="90">
        <f t="shared" si="24"/>
        <v>3.3333333333333326</v>
      </c>
      <c r="J33" s="89">
        <f t="shared" si="24"/>
        <v>0</v>
      </c>
      <c r="K33" s="91">
        <f t="shared" si="24"/>
        <v>0</v>
      </c>
      <c r="L33" s="89">
        <f t="shared" si="24"/>
        <v>0</v>
      </c>
      <c r="M33" s="90">
        <f t="shared" si="24"/>
        <v>0</v>
      </c>
      <c r="N33" s="89">
        <f t="shared" si="24"/>
        <v>0</v>
      </c>
      <c r="O33" s="92">
        <f t="shared" si="24"/>
        <v>0</v>
      </c>
      <c r="P33" s="93">
        <f>SUM(D33:O33)</f>
        <v>22.666666666666664</v>
      </c>
    </row>
    <row r="34" spans="2:16" ht="17.25" customHeight="1" x14ac:dyDescent="0.3"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3"/>
    </row>
  </sheetData>
  <mergeCells count="4">
    <mergeCell ref="B5:B13"/>
    <mergeCell ref="B15:B21"/>
    <mergeCell ref="B23:B26"/>
    <mergeCell ref="B28:B3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Sales Plan - SUMMARY</vt:lpstr>
      <vt:lpstr>LINKEDIN_SOCIAL_SELLING</vt:lpstr>
      <vt:lpstr>EMAIL_MARKETING</vt:lpstr>
      <vt:lpstr>WEB_Search Display</vt:lpstr>
      <vt:lpstr>WEB_ORGANIC</vt:lpstr>
      <vt:lpstr>PAID_SOCIAL_ECommerce</vt:lpstr>
      <vt:lpstr>APP_AD_SUPPORTED</vt:lpstr>
      <vt:lpstr>EMAIL_MARKETING!Interval</vt:lpstr>
      <vt:lpstr>WEB_ORGANIC!Interval</vt:lpstr>
      <vt:lpstr>'WEB_Search Display'!Interval</vt:lpstr>
      <vt:lpstr>Interval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ragaz</dc:creator>
  <dc:description/>
  <cp:lastModifiedBy>Usuario de Windows</cp:lastModifiedBy>
  <cp:revision>0</cp:revision>
  <dcterms:created xsi:type="dcterms:W3CDTF">2016-04-14T06:00:05Z</dcterms:created>
  <dcterms:modified xsi:type="dcterms:W3CDTF">2026-10-22T18:08:20Z</dcterms:modified>
  <dc:language>en-US</dc:language>
</cp:coreProperties>
</file>